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ัสดุมด\งปม.68\"/>
    </mc:Choice>
  </mc:AlternateContent>
  <xr:revisionPtr revIDLastSave="0" documentId="8_{39F30445-44A0-4A54-A4BD-EB4D50E11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ร4ไม่เข็มตอก" sheetId="34" r:id="rId1"/>
    <sheet name="งวดงานเข็ม" sheetId="27" r:id="rId2"/>
    <sheet name="factor F" sheetId="48" r:id="rId3"/>
    <sheet name="ตาราง FACTOR F" sheetId="49" r:id="rId4"/>
  </sheets>
  <definedNames>
    <definedName name="factor_table" localSheetId="3">'ตาราง FACTOR F'!$F$10:$F$33</definedName>
    <definedName name="_xlnm.Print_Area" localSheetId="1">งวดงานเข็ม!$A$1:$C$98</definedName>
    <definedName name="_xlnm.Print_Area" localSheetId="0">ปร4ไม่เข็มตอก!$A$1:$J$317</definedName>
    <definedName name="_xlnm.Print_Titles" localSheetId="0">ปร4ไม่เข็มตอก!$1:$6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4" l="1"/>
  <c r="H288" i="34"/>
  <c r="H287" i="34"/>
  <c r="F287" i="34"/>
  <c r="F270" i="34"/>
  <c r="H270" i="34"/>
  <c r="F271" i="34"/>
  <c r="H271" i="34"/>
  <c r="F272" i="34"/>
  <c r="H272" i="34"/>
  <c r="F273" i="34"/>
  <c r="H273" i="34"/>
  <c r="F274" i="34"/>
  <c r="H274" i="34"/>
  <c r="F275" i="34"/>
  <c r="H275" i="34"/>
  <c r="F276" i="34"/>
  <c r="I276" i="34" s="1"/>
  <c r="H276" i="34"/>
  <c r="F277" i="34"/>
  <c r="H277" i="34"/>
  <c r="F278" i="34"/>
  <c r="H278" i="34"/>
  <c r="F279" i="34"/>
  <c r="H279" i="34"/>
  <c r="F280" i="34"/>
  <c r="H280" i="34"/>
  <c r="F281" i="34"/>
  <c r="H281" i="34"/>
  <c r="H269" i="34"/>
  <c r="F269" i="34"/>
  <c r="I269" i="34" s="1"/>
  <c r="F262" i="34"/>
  <c r="H262" i="34"/>
  <c r="I262" i="34" s="1"/>
  <c r="F263" i="34"/>
  <c r="H263" i="34"/>
  <c r="F264" i="34"/>
  <c r="H264" i="34"/>
  <c r="F265" i="34"/>
  <c r="H265" i="34"/>
  <c r="F266" i="34"/>
  <c r="H266" i="34"/>
  <c r="I266" i="34" s="1"/>
  <c r="F267" i="34"/>
  <c r="H267" i="34"/>
  <c r="I267" i="34" s="1"/>
  <c r="H261" i="34"/>
  <c r="F261" i="34"/>
  <c r="I261" i="34" s="1"/>
  <c r="F255" i="34"/>
  <c r="H255" i="34"/>
  <c r="H254" i="34"/>
  <c r="F254" i="34"/>
  <c r="F250" i="34"/>
  <c r="H250" i="34"/>
  <c r="F251" i="34"/>
  <c r="I251" i="34" s="1"/>
  <c r="H251" i="34"/>
  <c r="F252" i="34"/>
  <c r="H252" i="34"/>
  <c r="F253" i="34"/>
  <c r="H253" i="34"/>
  <c r="H248" i="34"/>
  <c r="F248" i="34"/>
  <c r="H241" i="34"/>
  <c r="F241" i="34"/>
  <c r="F237" i="34"/>
  <c r="H237" i="34"/>
  <c r="F238" i="34"/>
  <c r="H238" i="34"/>
  <c r="F239" i="34"/>
  <c r="H239" i="34"/>
  <c r="H236" i="34"/>
  <c r="F236" i="34"/>
  <c r="H233" i="34"/>
  <c r="F233" i="34"/>
  <c r="I233" i="34" s="1"/>
  <c r="F230" i="34"/>
  <c r="H230" i="34"/>
  <c r="F231" i="34"/>
  <c r="H231" i="34"/>
  <c r="H229" i="34"/>
  <c r="F229" i="34"/>
  <c r="H227" i="34"/>
  <c r="F227" i="34"/>
  <c r="I227" i="34" s="1"/>
  <c r="H226" i="34"/>
  <c r="F226" i="34"/>
  <c r="I226" i="34" s="1"/>
  <c r="H225" i="34"/>
  <c r="F225" i="34"/>
  <c r="H224" i="34"/>
  <c r="F224" i="34"/>
  <c r="H223" i="34"/>
  <c r="F223" i="34"/>
  <c r="H220" i="34"/>
  <c r="F220" i="34"/>
  <c r="H219" i="34"/>
  <c r="F219" i="34"/>
  <c r="H218" i="34"/>
  <c r="F218" i="34"/>
  <c r="I218" i="34" s="1"/>
  <c r="H217" i="34"/>
  <c r="F217" i="34"/>
  <c r="H216" i="34"/>
  <c r="F216" i="34"/>
  <c r="H215" i="34"/>
  <c r="F215" i="34"/>
  <c r="H214" i="34"/>
  <c r="F214" i="34"/>
  <c r="H212" i="34"/>
  <c r="F212" i="34"/>
  <c r="I212" i="34" s="1"/>
  <c r="H207" i="34"/>
  <c r="F207" i="34"/>
  <c r="I207" i="34" s="1"/>
  <c r="H206" i="34"/>
  <c r="F206" i="34"/>
  <c r="H205" i="34"/>
  <c r="F205" i="34"/>
  <c r="H204" i="34"/>
  <c r="F204" i="34"/>
  <c r="H203" i="34"/>
  <c r="F203" i="34"/>
  <c r="H202" i="34"/>
  <c r="F202" i="34"/>
  <c r="I202" i="34" s="1"/>
  <c r="H201" i="34"/>
  <c r="F201" i="34"/>
  <c r="I201" i="34" s="1"/>
  <c r="H200" i="34"/>
  <c r="F200" i="34"/>
  <c r="H199" i="34"/>
  <c r="F199" i="34"/>
  <c r="H198" i="34"/>
  <c r="F198" i="34"/>
  <c r="H197" i="34"/>
  <c r="F197" i="34"/>
  <c r="H196" i="34"/>
  <c r="F196" i="34"/>
  <c r="H195" i="34"/>
  <c r="F195" i="34"/>
  <c r="H194" i="34"/>
  <c r="F194" i="34"/>
  <c r="H193" i="34"/>
  <c r="F193" i="34"/>
  <c r="H192" i="34"/>
  <c r="F192" i="34"/>
  <c r="F189" i="34"/>
  <c r="H189" i="34"/>
  <c r="F190" i="34"/>
  <c r="H190" i="34"/>
  <c r="F191" i="34"/>
  <c r="H191" i="34"/>
  <c r="H188" i="34"/>
  <c r="F188" i="34"/>
  <c r="I188" i="34" s="1"/>
  <c r="H187" i="34"/>
  <c r="F187" i="34"/>
  <c r="H186" i="34"/>
  <c r="F186" i="34"/>
  <c r="H185" i="34"/>
  <c r="F185" i="34"/>
  <c r="H184" i="34"/>
  <c r="F184" i="34"/>
  <c r="I184" i="34" s="1"/>
  <c r="H183" i="34"/>
  <c r="F183" i="34"/>
  <c r="H182" i="34"/>
  <c r="F182" i="34"/>
  <c r="H181" i="34"/>
  <c r="F181" i="34"/>
  <c r="H180" i="34"/>
  <c r="F180" i="34"/>
  <c r="H176" i="34"/>
  <c r="F176" i="34"/>
  <c r="H175" i="34"/>
  <c r="F175" i="34"/>
  <c r="H174" i="34"/>
  <c r="F174" i="34"/>
  <c r="H173" i="34"/>
  <c r="F173" i="34"/>
  <c r="I173" i="34" s="1"/>
  <c r="H170" i="34"/>
  <c r="F170" i="34"/>
  <c r="H169" i="34"/>
  <c r="F169" i="34"/>
  <c r="H168" i="34"/>
  <c r="F168" i="34"/>
  <c r="H167" i="34"/>
  <c r="F167" i="34"/>
  <c r="H166" i="34"/>
  <c r="F166" i="34"/>
  <c r="H165" i="34"/>
  <c r="F165" i="34"/>
  <c r="I165" i="34" s="1"/>
  <c r="H164" i="34"/>
  <c r="F164" i="34"/>
  <c r="H163" i="34"/>
  <c r="F163" i="34"/>
  <c r="H162" i="34"/>
  <c r="F162" i="34"/>
  <c r="H161" i="34"/>
  <c r="F161" i="34"/>
  <c r="H160" i="34"/>
  <c r="F160" i="34"/>
  <c r="H159" i="34"/>
  <c r="F159" i="34"/>
  <c r="I159" i="34" s="1"/>
  <c r="H158" i="34"/>
  <c r="F158" i="34"/>
  <c r="H157" i="34"/>
  <c r="F157" i="34"/>
  <c r="F141" i="34"/>
  <c r="H141" i="34"/>
  <c r="H142" i="34"/>
  <c r="I142" i="34" s="1"/>
  <c r="F143" i="34"/>
  <c r="H143" i="34"/>
  <c r="F144" i="34"/>
  <c r="H144" i="34"/>
  <c r="F145" i="34"/>
  <c r="H145" i="34"/>
  <c r="F146" i="34"/>
  <c r="H146" i="34"/>
  <c r="F147" i="34"/>
  <c r="H147" i="34"/>
  <c r="F148" i="34"/>
  <c r="H148" i="34"/>
  <c r="F149" i="34"/>
  <c r="H149" i="34"/>
  <c r="F151" i="34"/>
  <c r="H151" i="34"/>
  <c r="I151" i="34"/>
  <c r="F152" i="34"/>
  <c r="H152" i="34"/>
  <c r="H140" i="34"/>
  <c r="F140" i="34"/>
  <c r="H137" i="34"/>
  <c r="F137" i="34"/>
  <c r="H136" i="34"/>
  <c r="F136" i="34"/>
  <c r="H135" i="34"/>
  <c r="F135" i="34"/>
  <c r="H134" i="34"/>
  <c r="F134" i="34"/>
  <c r="H131" i="34"/>
  <c r="F131" i="34"/>
  <c r="H130" i="34"/>
  <c r="F130" i="34"/>
  <c r="H127" i="34"/>
  <c r="F127" i="34"/>
  <c r="H126" i="34"/>
  <c r="F126" i="34"/>
  <c r="H125" i="34"/>
  <c r="F125" i="34"/>
  <c r="H124" i="34"/>
  <c r="F124" i="34"/>
  <c r="H123" i="34"/>
  <c r="F123" i="34"/>
  <c r="H122" i="34"/>
  <c r="F122" i="34"/>
  <c r="H121" i="34"/>
  <c r="F121" i="34"/>
  <c r="H120" i="34"/>
  <c r="F120" i="34"/>
  <c r="H119" i="34"/>
  <c r="F119" i="34"/>
  <c r="H118" i="34"/>
  <c r="F118" i="34"/>
  <c r="H117" i="34"/>
  <c r="F117" i="34"/>
  <c r="H114" i="34"/>
  <c r="F114" i="34"/>
  <c r="H113" i="34"/>
  <c r="F113" i="34"/>
  <c r="H112" i="34"/>
  <c r="F112" i="34"/>
  <c r="H111" i="34"/>
  <c r="F111" i="34"/>
  <c r="H110" i="34"/>
  <c r="F110" i="34"/>
  <c r="H109" i="34"/>
  <c r="F109" i="34"/>
  <c r="H108" i="34"/>
  <c r="F108" i="34"/>
  <c r="H107" i="34"/>
  <c r="F107" i="34"/>
  <c r="H106" i="34"/>
  <c r="F106" i="34"/>
  <c r="H102" i="34"/>
  <c r="F102" i="34"/>
  <c r="H100" i="34"/>
  <c r="F100" i="34"/>
  <c r="H99" i="34"/>
  <c r="F99" i="34"/>
  <c r="H98" i="34"/>
  <c r="F98" i="34"/>
  <c r="H97" i="34"/>
  <c r="F97" i="34"/>
  <c r="H96" i="34"/>
  <c r="F96" i="34"/>
  <c r="H95" i="34"/>
  <c r="F95" i="34"/>
  <c r="H92" i="34"/>
  <c r="F92" i="34"/>
  <c r="H91" i="34"/>
  <c r="F91" i="34"/>
  <c r="H90" i="34"/>
  <c r="F90" i="34"/>
  <c r="H87" i="34"/>
  <c r="F87" i="34"/>
  <c r="H86" i="34"/>
  <c r="F86" i="34"/>
  <c r="H85" i="34"/>
  <c r="F85" i="34"/>
  <c r="H84" i="34"/>
  <c r="F84" i="34"/>
  <c r="H83" i="34"/>
  <c r="F83" i="34"/>
  <c r="H82" i="34"/>
  <c r="F82" i="34"/>
  <c r="H81" i="34"/>
  <c r="F81" i="34"/>
  <c r="H80" i="34"/>
  <c r="F80" i="34"/>
  <c r="I80" i="34" s="1"/>
  <c r="H77" i="34"/>
  <c r="F77" i="34"/>
  <c r="H76" i="34"/>
  <c r="F76" i="34"/>
  <c r="I76" i="34" s="1"/>
  <c r="H75" i="34"/>
  <c r="F75" i="34"/>
  <c r="H74" i="34"/>
  <c r="F74" i="34"/>
  <c r="H71" i="34"/>
  <c r="F71" i="34"/>
  <c r="H70" i="34"/>
  <c r="F70" i="34"/>
  <c r="I70" i="34" s="1"/>
  <c r="F67" i="34"/>
  <c r="H67" i="34"/>
  <c r="F68" i="34"/>
  <c r="H68" i="34"/>
  <c r="F69" i="34"/>
  <c r="H69" i="34"/>
  <c r="H66" i="34"/>
  <c r="F66" i="34"/>
  <c r="H61" i="34"/>
  <c r="F61" i="34"/>
  <c r="H65" i="34"/>
  <c r="F65" i="34"/>
  <c r="I65" i="34" s="1"/>
  <c r="H64" i="34"/>
  <c r="F64" i="34"/>
  <c r="H63" i="34"/>
  <c r="F63" i="34"/>
  <c r="I63" i="34" s="1"/>
  <c r="H62" i="34"/>
  <c r="F62" i="34"/>
  <c r="H60" i="34"/>
  <c r="F60" i="34"/>
  <c r="H58" i="34"/>
  <c r="F58" i="34"/>
  <c r="H57" i="34"/>
  <c r="F57" i="34"/>
  <c r="H56" i="34"/>
  <c r="F56" i="34"/>
  <c r="H52" i="34"/>
  <c r="F52" i="34"/>
  <c r="I52" i="34" s="1"/>
  <c r="H51" i="34"/>
  <c r="F51" i="34"/>
  <c r="H50" i="34"/>
  <c r="F50" i="34"/>
  <c r="H49" i="34"/>
  <c r="F49" i="34"/>
  <c r="H46" i="34"/>
  <c r="F46" i="34"/>
  <c r="H40" i="34"/>
  <c r="F40" i="34"/>
  <c r="H38" i="34"/>
  <c r="F38" i="34"/>
  <c r="I38" i="34" s="1"/>
  <c r="H37" i="34"/>
  <c r="F37" i="34"/>
  <c r="H36" i="34"/>
  <c r="F36" i="34"/>
  <c r="H35" i="34"/>
  <c r="F35" i="34"/>
  <c r="H34" i="34"/>
  <c r="F34" i="34"/>
  <c r="H33" i="34"/>
  <c r="F33" i="34"/>
  <c r="H32" i="34"/>
  <c r="F32" i="34"/>
  <c r="I263" i="34" l="1"/>
  <c r="I191" i="34"/>
  <c r="I162" i="34"/>
  <c r="I185" i="34"/>
  <c r="I214" i="34"/>
  <c r="I220" i="34"/>
  <c r="I270" i="34"/>
  <c r="I60" i="34"/>
  <c r="I66" i="34"/>
  <c r="I163" i="34"/>
  <c r="I192" i="34"/>
  <c r="I198" i="34"/>
  <c r="I215" i="34"/>
  <c r="I223" i="34"/>
  <c r="I37" i="34"/>
  <c r="I51" i="34"/>
  <c r="I62" i="34"/>
  <c r="I69" i="34"/>
  <c r="I75" i="34"/>
  <c r="I170" i="34"/>
  <c r="I181" i="34"/>
  <c r="I253" i="34"/>
  <c r="I271" i="34"/>
  <c r="I204" i="34"/>
  <c r="I237" i="34"/>
  <c r="I264" i="34"/>
  <c r="I194" i="34"/>
  <c r="I200" i="34"/>
  <c r="I206" i="34"/>
  <c r="I278" i="34"/>
  <c r="I277" i="34"/>
  <c r="I169" i="34"/>
  <c r="I189" i="34"/>
  <c r="I239" i="34"/>
  <c r="I275" i="34"/>
  <c r="I49" i="34"/>
  <c r="I127" i="34"/>
  <c r="I161" i="34"/>
  <c r="I167" i="34"/>
  <c r="I187" i="34"/>
  <c r="I287" i="34"/>
  <c r="I288" i="34"/>
  <c r="I280" i="34"/>
  <c r="I274" i="34"/>
  <c r="I272" i="34"/>
  <c r="I281" i="34"/>
  <c r="I279" i="34"/>
  <c r="I273" i="34"/>
  <c r="I265" i="34"/>
  <c r="I255" i="34"/>
  <c r="I254" i="34"/>
  <c r="I250" i="34"/>
  <c r="I252" i="34"/>
  <c r="I248" i="34"/>
  <c r="I241" i="34"/>
  <c r="I238" i="34"/>
  <c r="I236" i="34"/>
  <c r="I231" i="34"/>
  <c r="I230" i="34"/>
  <c r="I229" i="34"/>
  <c r="I224" i="34"/>
  <c r="I225" i="34"/>
  <c r="I219" i="34"/>
  <c r="I217" i="34"/>
  <c r="I216" i="34"/>
  <c r="I205" i="34"/>
  <c r="I203" i="34"/>
  <c r="I199" i="34"/>
  <c r="I195" i="34"/>
  <c r="I197" i="34"/>
  <c r="I196" i="34"/>
  <c r="I193" i="34"/>
  <c r="I190" i="34"/>
  <c r="I186" i="34"/>
  <c r="I183" i="34"/>
  <c r="I182" i="34"/>
  <c r="I180" i="34"/>
  <c r="I176" i="34"/>
  <c r="I175" i="34"/>
  <c r="I174" i="34"/>
  <c r="I168" i="34"/>
  <c r="I166" i="34"/>
  <c r="I164" i="34"/>
  <c r="I160" i="34"/>
  <c r="I158" i="34"/>
  <c r="I157" i="34"/>
  <c r="I50" i="34"/>
  <c r="I61" i="34"/>
  <c r="I71" i="34"/>
  <c r="I112" i="34"/>
  <c r="I135" i="34"/>
  <c r="I64" i="34"/>
  <c r="I77" i="34"/>
  <c r="I118" i="34"/>
  <c r="I152" i="34"/>
  <c r="I148" i="34"/>
  <c r="I147" i="34"/>
  <c r="I146" i="34"/>
  <c r="I145" i="34"/>
  <c r="I144" i="34"/>
  <c r="I149" i="34"/>
  <c r="I143" i="34"/>
  <c r="I141" i="34"/>
  <c r="I140" i="34"/>
  <c r="I137" i="34"/>
  <c r="I136" i="34"/>
  <c r="I134" i="34"/>
  <c r="J137" i="34" s="1"/>
  <c r="I15" i="34" s="1"/>
  <c r="I130" i="34"/>
  <c r="I131" i="34"/>
  <c r="I126" i="34"/>
  <c r="I125" i="34"/>
  <c r="I124" i="34"/>
  <c r="I123" i="34"/>
  <c r="I122" i="34"/>
  <c r="I121" i="34"/>
  <c r="I120" i="34"/>
  <c r="I119" i="34"/>
  <c r="I117" i="34"/>
  <c r="I114" i="34"/>
  <c r="I113" i="34"/>
  <c r="I111" i="34"/>
  <c r="I110" i="34"/>
  <c r="I109" i="34"/>
  <c r="I108" i="34"/>
  <c r="I107" i="34"/>
  <c r="I106" i="34"/>
  <c r="I102" i="34"/>
  <c r="I100" i="34"/>
  <c r="I99" i="34"/>
  <c r="I98" i="34"/>
  <c r="I97" i="34"/>
  <c r="I96" i="34"/>
  <c r="I95" i="34"/>
  <c r="I91" i="34"/>
  <c r="I92" i="34"/>
  <c r="I90" i="34"/>
  <c r="I87" i="34"/>
  <c r="I86" i="34"/>
  <c r="I85" i="34"/>
  <c r="I84" i="34"/>
  <c r="I83" i="34"/>
  <c r="I82" i="34"/>
  <c r="I81" i="34"/>
  <c r="I74" i="34"/>
  <c r="J87" i="34" s="1"/>
  <c r="I10" i="34" s="1"/>
  <c r="I68" i="34"/>
  <c r="I67" i="34"/>
  <c r="I58" i="34"/>
  <c r="I57" i="34"/>
  <c r="I56" i="34"/>
  <c r="I46" i="34"/>
  <c r="I40" i="34"/>
  <c r="I32" i="34"/>
  <c r="I36" i="34"/>
  <c r="I35" i="34"/>
  <c r="I33" i="34"/>
  <c r="I34" i="34"/>
  <c r="J287" i="34" l="1"/>
  <c r="I20" i="34" s="1"/>
  <c r="J114" i="34"/>
  <c r="I13" i="34" s="1"/>
  <c r="J92" i="34"/>
  <c r="I11" i="34" s="1"/>
  <c r="C258" i="34"/>
  <c r="C257" i="34"/>
  <c r="C256" i="34"/>
  <c r="C249" i="34"/>
  <c r="C246" i="34"/>
  <c r="C245" i="34"/>
  <c r="C244" i="34"/>
  <c r="C243" i="34"/>
  <c r="C242" i="34"/>
  <c r="C213" i="34"/>
  <c r="C177" i="34"/>
  <c r="C156" i="34"/>
  <c r="C150" i="34"/>
  <c r="C132" i="34"/>
  <c r="C101" i="34"/>
  <c r="C53" i="34"/>
  <c r="C45" i="34"/>
  <c r="C44" i="34"/>
  <c r="C43" i="34"/>
  <c r="C42" i="34"/>
  <c r="C41" i="34"/>
  <c r="F258" i="34" l="1"/>
  <c r="H258" i="34"/>
  <c r="I258" i="34" s="1"/>
  <c r="F177" i="34"/>
  <c r="H177" i="34"/>
  <c r="F256" i="34"/>
  <c r="H256" i="34"/>
  <c r="F257" i="34"/>
  <c r="H257" i="34"/>
  <c r="F156" i="34"/>
  <c r="H156" i="34"/>
  <c r="H213" i="34"/>
  <c r="F213" i="34"/>
  <c r="I213" i="34" s="1"/>
  <c r="F242" i="34"/>
  <c r="H242" i="34"/>
  <c r="F243" i="34"/>
  <c r="H243" i="34"/>
  <c r="F244" i="34"/>
  <c r="H244" i="34"/>
  <c r="F245" i="34"/>
  <c r="H245" i="34"/>
  <c r="F246" i="34"/>
  <c r="H246" i="34"/>
  <c r="H249" i="34"/>
  <c r="F249" i="34"/>
  <c r="I249" i="34" s="1"/>
  <c r="H39" i="34"/>
  <c r="F39" i="34"/>
  <c r="I39" i="34" s="1"/>
  <c r="H45" i="34"/>
  <c r="F45" i="34"/>
  <c r="F41" i="34"/>
  <c r="H41" i="34"/>
  <c r="H43" i="34"/>
  <c r="F43" i="34"/>
  <c r="I43" i="34" s="1"/>
  <c r="H44" i="34"/>
  <c r="F44" i="34"/>
  <c r="I44" i="34" s="1"/>
  <c r="H53" i="34"/>
  <c r="F53" i="34"/>
  <c r="I53" i="34" s="1"/>
  <c r="J72" i="34" s="1"/>
  <c r="I9" i="34" s="1"/>
  <c r="H42" i="34"/>
  <c r="F42" i="34"/>
  <c r="I42" i="34" s="1"/>
  <c r="F101" i="34"/>
  <c r="H101" i="34"/>
  <c r="F132" i="34"/>
  <c r="H132" i="34"/>
  <c r="H150" i="34"/>
  <c r="F150" i="34"/>
  <c r="I150" i="34" s="1"/>
  <c r="J152" i="34" s="1"/>
  <c r="I16" i="34" s="1"/>
  <c r="C47" i="34"/>
  <c r="I245" i="34" l="1"/>
  <c r="I244" i="34"/>
  <c r="I243" i="34"/>
  <c r="I246" i="34"/>
  <c r="I156" i="34"/>
  <c r="J170" i="34" s="1"/>
  <c r="I17" i="34" s="1"/>
  <c r="I257" i="34"/>
  <c r="I256" i="34"/>
  <c r="I177" i="34"/>
  <c r="J220" i="34" s="1"/>
  <c r="I18" i="34" s="1"/>
  <c r="I242" i="34"/>
  <c r="I132" i="34"/>
  <c r="J132" i="34" s="1"/>
  <c r="I14" i="34" s="1"/>
  <c r="I45" i="34"/>
  <c r="I41" i="34"/>
  <c r="J46" i="34" s="1"/>
  <c r="I8" i="34" s="1"/>
  <c r="I101" i="34"/>
  <c r="J102" i="34" s="1"/>
  <c r="I12" i="34" s="1"/>
  <c r="D13" i="48"/>
  <c r="D7" i="48"/>
  <c r="I54" i="34" l="1"/>
  <c r="I55" i="34" s="1"/>
  <c r="I78" i="34" s="1"/>
  <c r="I79" i="34" s="1"/>
  <c r="I103" i="34" s="1"/>
  <c r="I104" i="34" s="1"/>
  <c r="I128" i="34" s="1"/>
  <c r="I129" i="34" s="1"/>
  <c r="I153" i="34" s="1"/>
  <c r="I154" i="34" s="1"/>
  <c r="I178" i="34" s="1"/>
  <c r="I179" i="34" s="1"/>
  <c r="I209" i="34" s="1"/>
  <c r="I210" i="34" s="1"/>
  <c r="I234" i="34" s="1"/>
  <c r="I235" i="34" s="1"/>
  <c r="I259" i="34" s="1"/>
  <c r="I260" i="34" s="1"/>
  <c r="I284" i="34" s="1"/>
  <c r="I285" i="34" s="1"/>
  <c r="I306" i="34" s="1"/>
  <c r="J281" i="34"/>
  <c r="I19" i="34" s="1"/>
  <c r="I30" i="34" s="1"/>
  <c r="K19" i="34" s="1"/>
  <c r="D8" i="48"/>
  <c r="D5" i="49" l="1"/>
  <c r="C9" i="49"/>
  <c r="D11" i="48"/>
  <c r="E11" i="48" s="1"/>
  <c r="F11" i="48" s="1"/>
  <c r="D15" i="48" s="1"/>
  <c r="D12" i="48"/>
  <c r="E12" i="48" s="1"/>
  <c r="F12" i="48" s="1"/>
  <c r="D16" i="48" s="1"/>
  <c r="J18" i="34" l="1"/>
  <c r="J15" i="34"/>
  <c r="J14" i="34"/>
  <c r="J20" i="34"/>
  <c r="J17" i="34"/>
  <c r="J13" i="34"/>
  <c r="J19" i="34"/>
  <c r="J12" i="34"/>
  <c r="J11" i="34"/>
  <c r="J10" i="34"/>
  <c r="J9" i="34"/>
  <c r="J16" i="34"/>
  <c r="J8" i="34"/>
  <c r="C8" i="49"/>
  <c r="C12" i="49" s="1"/>
  <c r="C10" i="49" l="1"/>
  <c r="C13" i="49" s="1"/>
  <c r="C14" i="49" s="1"/>
  <c r="J30" i="34"/>
  <c r="C16" i="49" l="1"/>
</calcChain>
</file>

<file path=xl/sharedStrings.xml><?xml version="1.0" encoding="utf-8"?>
<sst xmlns="http://schemas.openxmlformats.org/spreadsheetml/2006/main" count="705" uniqueCount="403">
  <si>
    <t xml:space="preserve"> </t>
  </si>
  <si>
    <t>สำนักงานคณะกรรมการการอาชีวศึกษา</t>
  </si>
  <si>
    <t>ลำดับที่</t>
  </si>
  <si>
    <t>รายการ</t>
  </si>
  <si>
    <t>หน่วย</t>
  </si>
  <si>
    <t xml:space="preserve">               ราคาวัสดุ</t>
  </si>
  <si>
    <t>รวมค่าวัสดุ</t>
  </si>
  <si>
    <t>หมายเหตุ</t>
  </si>
  <si>
    <t>ราคาหน่วยละ</t>
  </si>
  <si>
    <t>จำนวนเงิน</t>
  </si>
  <si>
    <t>และค่าแรงงาน</t>
  </si>
  <si>
    <t>สรุปงานก่อสร้าง</t>
  </si>
  <si>
    <t>คิดเป็นร้อยละ</t>
  </si>
  <si>
    <t>รวม</t>
  </si>
  <si>
    <t>รวมราคาวัสดุและแรงงานเป็นเงินประมาณ</t>
  </si>
  <si>
    <t>จุด</t>
  </si>
  <si>
    <t>ลบ.ม</t>
  </si>
  <si>
    <t>ลบ.ฟ</t>
  </si>
  <si>
    <t>ก.ก</t>
  </si>
  <si>
    <t>ตัน</t>
  </si>
  <si>
    <t>ตรม</t>
  </si>
  <si>
    <t>กก</t>
  </si>
  <si>
    <t>รวมยอดยกไป</t>
  </si>
  <si>
    <t>รวมยอดยกมา</t>
  </si>
  <si>
    <t>กก.</t>
  </si>
  <si>
    <t>ตร.ม.</t>
  </si>
  <si>
    <t>ม</t>
  </si>
  <si>
    <t>ชุด</t>
  </si>
  <si>
    <t>ตร.ฟ</t>
  </si>
  <si>
    <t>ตะปู</t>
  </si>
  <si>
    <t>set</t>
  </si>
  <si>
    <t>Lot</t>
  </si>
  <si>
    <t>m</t>
  </si>
  <si>
    <t>Factor F</t>
  </si>
  <si>
    <t>จำนวน</t>
  </si>
  <si>
    <t>ตร.ม</t>
  </si>
  <si>
    <t>ต้น</t>
  </si>
  <si>
    <t xml:space="preserve">- ก่ออิฐผนัง ติดตั้งวงกบประตูหน้าต่างเหล็ก พร้อมหล่อคอนกรีตเสาเอ็นและเอ็นทับหลัง ค.ส.ล. </t>
  </si>
  <si>
    <t>ม.</t>
  </si>
  <si>
    <t>รายการก่อสร้าง  และสัญญาทุกประการ รวมทั้งทำสถานที่ก่อสร้างให้สะอาดเรียบร้อย</t>
  </si>
  <si>
    <t>งวดที่</t>
  </si>
  <si>
    <t>- ทาสีตกแต่งส่วนต่างๆทั้งภายในและภายนอกในส่วนที่ต้องทา  แล้วเสร็จ</t>
  </si>
  <si>
    <t>- ทำการทดสอบงานระบบต่างๆจนใช้การได้เรียบร้อยสมบูรณ์</t>
  </si>
  <si>
    <t>- ทำการก่อสร้างงานส่วนอื่นๆที่เหลือทั้งหมดให้แล้วเสร็จเรียบร้อยถูกต้อง  ครบถ้วนตามรูปแบบ</t>
  </si>
  <si>
    <t xml:space="preserve">  ค่าแรงงาน</t>
  </si>
  <si>
    <t>งานโครงสร้าง</t>
  </si>
  <si>
    <t>งานหลังคา</t>
  </si>
  <si>
    <t>งานฝ้าเพดาน</t>
  </si>
  <si>
    <t>งานทำผิวพื้น</t>
  </si>
  <si>
    <t>งานปูนและงานตกแต่งผนัง</t>
  </si>
  <si>
    <t>งานประตูหน้าต่าง</t>
  </si>
  <si>
    <t>งานสี</t>
  </si>
  <si>
    <t>งานสุขภัณฑ์</t>
  </si>
  <si>
    <t>งานเบ็ดเตล็ด</t>
  </si>
  <si>
    <t>งานระบบสุขาภิบาลอาคาร</t>
  </si>
  <si>
    <t>งานไฟฟ้า</t>
  </si>
  <si>
    <t>เจาะสำรวจชั้นดิน</t>
  </si>
  <si>
    <t>เหล็ก SR24 Dai 6 มม.</t>
  </si>
  <si>
    <t>เหล็ก SR24 Dai 9 มม.</t>
  </si>
  <si>
    <t>ลวดผูกเหล็ก เบอร์ 18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</si>
  <si>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</si>
  <si>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</si>
  <si>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</si>
  <si>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</si>
  <si>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</si>
  <si>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</si>
  <si>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</si>
  <si>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</si>
  <si>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2.3.5</t>
  </si>
  <si>
    <t>2.3.6</t>
  </si>
  <si>
    <t>2.3.7</t>
  </si>
  <si>
    <t>2.4.1</t>
  </si>
  <si>
    <t>2.4.2</t>
  </si>
  <si>
    <t>2.4.3</t>
  </si>
  <si>
    <t>2.4.4</t>
  </si>
  <si>
    <t>ผ1 ผนังก่ออิฐครึ่งแผ่น</t>
  </si>
  <si>
    <t>เสาเอ็นและทับหลัง ค.ส.ล.ขนาด10x10ซม</t>
  </si>
  <si>
    <t>กระจกใส 5 มม.</t>
  </si>
  <si>
    <t>กระจกฝ้า 5 มม.</t>
  </si>
  <si>
    <t>สายไฟ ท่อและรางเดินสายไฟฟ้า</t>
  </si>
  <si>
    <t>ดวงไฟ สวิตช์และเต้ารับ</t>
  </si>
  <si>
    <t xml:space="preserve">Receptacle:Universal Duplex 2P16A250v </t>
  </si>
  <si>
    <t>- เทคอนกรีตพื้น พ1 และตกแต่งผิวพื้นผิวขัดเรียบ พ1 พื้นชั้นล่างแล้วเสร็จ</t>
  </si>
  <si>
    <t>- ตกแต่ง ติดตั้งบัวเชิงผนังหินขัดสำเร็จรูป ทั้งหมดแล้วเสร็จ</t>
  </si>
  <si>
    <t xml:space="preserve">- ติดตั้งเซอร์กิตเบรกเกอร์ ดวงโคมไฟฟ้า สวิตช์ เต้ารับ พร้อมอุปกรณ์ ทั้งหมดแล้วเสร็จ </t>
  </si>
  <si>
    <t>งานที่ไม่พิจารณาให้ค่า Factor F.</t>
  </si>
  <si>
    <t>บัวเชิงผนังหินขัดสำเร็จ</t>
  </si>
  <si>
    <t>lot</t>
  </si>
  <si>
    <t>ข้อต่อและอุปกรณ์ประกอบ</t>
  </si>
  <si>
    <t>อุปกรณ์ยึดแขวนท่อ น้ำยา และอื่นๆ</t>
  </si>
  <si>
    <t>ขุดดินถมคืน</t>
  </si>
  <si>
    <t>คอนกรีตฐานและพื้นบน</t>
  </si>
  <si>
    <t>เหล็ก SR24 Ø 9 มม.</t>
  </si>
  <si>
    <t xml:space="preserve">ประมาณราคาค่าก่อสร้างในเบื้องต้นประกอบการออกแบบ  </t>
  </si>
  <si>
    <t>ปูนทรายสำหรับรองพื้นบุวัสดุแผ่นสำเร็จรูป</t>
  </si>
  <si>
    <t>ปูนทรายสำหรับรองพื้นปูวัสดุแผ่นพื้นสำเร็จรูป</t>
  </si>
  <si>
    <t>อัน</t>
  </si>
  <si>
    <t>ชุดควบคุมเครื่องปั้มน้ำอัตโนมัติขนาด3แรงม้า</t>
  </si>
  <si>
    <t>ฉาบปูนผนังภายใน</t>
  </si>
  <si>
    <t>ฉาบปูนผนังภายนอก</t>
  </si>
  <si>
    <t>- ติดตั้งเดินระบบท่อโสโครก ท่อน้ำทิ้ง ท่ออากาศ ท่อประปาภายในอาคาร แล้วเสร็จ</t>
  </si>
  <si>
    <t>ฉาบปูนโครงสร้างภายใน</t>
  </si>
  <si>
    <t>ฉาบปูนโครงสร้างภายนอก</t>
  </si>
  <si>
    <t>2.2.6</t>
  </si>
  <si>
    <t>ปูนทรายรองพื้นแทนแบบท้องคานและแบบพื้น</t>
  </si>
  <si>
    <t>เหล็ก SD40 Dai 12 มม.</t>
  </si>
  <si>
    <t>เหล็ก SD40 Dai 16 มม.</t>
  </si>
  <si>
    <t>เหล็ก SD40 Dai 20 มม.</t>
  </si>
  <si>
    <t>เหล็ก SD40 Dai 25 มม.</t>
  </si>
  <si>
    <t>เคาน์เตอร์คสล.ผิวกรุแกรนิตยาว 0.90 ม.</t>
  </si>
  <si>
    <t>St1พื้นชานพักผิวหินขัดสำเร็จรูป</t>
  </si>
  <si>
    <t>St1ขั้นบันไดผิวหินขัดสำเร็จรูป</t>
  </si>
  <si>
    <t>St2ขั้นบันไดผิวหินขัดสำเร็จ</t>
  </si>
  <si>
    <t>THW 2.5 sq.mm</t>
  </si>
  <si>
    <t>THW 4.0 sq.mm</t>
  </si>
  <si>
    <t>THW 6.0 sq.mm</t>
  </si>
  <si>
    <t>THW  185 sq.mm</t>
  </si>
  <si>
    <t>THW  150 sq.mm</t>
  </si>
  <si>
    <t>THW  25 sq.mm</t>
  </si>
  <si>
    <t>Accessories</t>
  </si>
  <si>
    <t>GROUNDING SYSTEM</t>
  </si>
  <si>
    <t>ขุดดินและถมคืน</t>
  </si>
  <si>
    <t>วัสดุรองก้น(ทรายหยาบ)</t>
  </si>
  <si>
    <t xml:space="preserve">แบบหล่อคอนกรีต </t>
  </si>
  <si>
    <t>เหล็กเสริมคอนกรีต</t>
  </si>
  <si>
    <t>ประมาณราคาค่าก่อสร้าง  อาคารแฟลต 14 หน่วย</t>
  </si>
  <si>
    <t>คอนกรีตทับหน้า หนา 5 ซม</t>
  </si>
  <si>
    <t>เหล็ก C100x50X20x2.3mm</t>
  </si>
  <si>
    <t>งานดินและเสาเข็ม</t>
  </si>
  <si>
    <t>ปิดลอนไม้เทียม 1"x6" หนา 8 มม</t>
  </si>
  <si>
    <t>เชิงชายไม้สังเคราะห์ไฟเบอร์ซีเมนต์ 1"x8" หนา16มม</t>
  </si>
  <si>
    <t>งานประตูหน้าต่าง (รวมอุปกรณ์)</t>
  </si>
  <si>
    <t>MDB (MAIN Distribution Board)</t>
  </si>
  <si>
    <t>MP (MAIN Panel  Board)</t>
  </si>
  <si>
    <t>KWHr 1P 30/100a</t>
  </si>
  <si>
    <t>KWHr 3P 30/100a</t>
  </si>
  <si>
    <t>RCBO(30mA) 1P 16AT 63AF 6KA</t>
  </si>
  <si>
    <t>THW  120 sq.mm</t>
  </si>
  <si>
    <t>THW  10 sq.mm</t>
  </si>
  <si>
    <t>ฉนวนใยแก้วกันความร้อนสีเขียวหนา25มม</t>
  </si>
  <si>
    <t>1Switch ,1P 250v 16A in FS Box w/Cover</t>
  </si>
  <si>
    <t>2Switch ,1P 250v 16A in FS Box w/Cover</t>
  </si>
  <si>
    <t>3Switch ,1P 250v 16A in FS Box w/Cover</t>
  </si>
  <si>
    <t>4Switch ,1P 250v 16A in FS Box w/Cover</t>
  </si>
  <si>
    <t>3-Way Switch 1P250v 16A in FS Box w/Cover</t>
  </si>
  <si>
    <t>Digital TV Terminal Box</t>
  </si>
  <si>
    <t xml:space="preserve">Terminal Box : FS Box w/Cover for Wire </t>
  </si>
  <si>
    <t>Exit Sign : Double Side completed</t>
  </si>
  <si>
    <t xml:space="preserve">LED Emergency Light : LED 2x6W </t>
  </si>
  <si>
    <t>SERVICE ENTRANCE CAP Ø 3"</t>
  </si>
  <si>
    <t>เครื่องสูบน้ำ3Hp 3Ph380V50CYCLE 2900RPM</t>
  </si>
  <si>
    <t>ถังดับเพลิง  CHEMICAL POWDER 15 ปอนด์</t>
  </si>
  <si>
    <t>ฝาเปิดปิดสแตนเลส ขนาด 0.80x0.80</t>
  </si>
  <si>
    <t>ก๊อกน้ำล้างพื้น ขนาด1/2"</t>
  </si>
  <si>
    <t>กระจกเงาบานใหญ่ COTTO</t>
  </si>
  <si>
    <t>ท่อPVCชั้น13.5ขนาด Ø1/2"</t>
  </si>
  <si>
    <t>ท่อPVCชั้น13.5ขนาด Ø3/4"</t>
  </si>
  <si>
    <t>ท่อPVCชั้น 8.5ขนาด Ø6"</t>
  </si>
  <si>
    <t>ท่อPVCชั้น 8.5ขนาด Ø4"</t>
  </si>
  <si>
    <t>ท่อPVCชั้น 8.5ขนาด Ø3"</t>
  </si>
  <si>
    <t>ท่อPVCชั้น 8.5ขนาด Ø 1 1/2"</t>
  </si>
  <si>
    <t>อ่างล้างหน้าแบบฝังเคาน์เตอร์ C0171(COTTO)</t>
  </si>
  <si>
    <t>ก๊อกเดี่ยวCT1200C18(COTTO) สะดืออ่างฯTRAP CT560(HM)(COTTO)</t>
  </si>
  <si>
    <t>ที่วางสบู่เซรามิคฝังผนังC8600 (COTTO)</t>
  </si>
  <si>
    <t>ทีใส่กระดาษชำระชนิดฝังผนังC814 (COTTO)</t>
  </si>
  <si>
    <t>ฝักบัวฉีดชำระCT99001#SA(HM) (COTTO)</t>
  </si>
  <si>
    <t>ราวแขวนผ้าCT041(HM) (COTTO)</t>
  </si>
  <si>
    <t xml:space="preserve">สต๊อร์ปวาล์วทางเดียวCT1701(HM)(COTTO) </t>
  </si>
  <si>
    <t>ทาภายนอกสีน้ำอะคลีลิค100%SHIELD</t>
  </si>
  <si>
    <t>ทาภายในสีน้ำอะคลีลิค100%SHIELD</t>
  </si>
  <si>
    <t>ท่อ IMC 1 1/4" (32mm.)</t>
  </si>
  <si>
    <t>ท่อ EMT 3/4  " (20mm.)</t>
  </si>
  <si>
    <t>ท่อ EMT 1/2  " (15mm.)</t>
  </si>
  <si>
    <t>ท่อ IMC 2 "(50mm.)</t>
  </si>
  <si>
    <t>ท่อ IMC 3 "(80mm.)</t>
  </si>
  <si>
    <t>มุ้งลวดประตู ป1 0.90x2.00ม.(ชุดป1)</t>
  </si>
  <si>
    <t>MP Panel  Board</t>
  </si>
  <si>
    <t>ป้ายชื่อตัวอักษร</t>
  </si>
  <si>
    <t xml:space="preserve">LED Lighting Fixture1X14W 6" Downlight </t>
  </si>
  <si>
    <t xml:space="preserve">LED Lighting Fixture1X10W 5" Downlight </t>
  </si>
  <si>
    <t>- วาง Sleeve ท่อและติดตั้งระบบท่อน้ำทิ้ง น้ำเสีย น้ำดีห้องน้ำชั้น 1 แล้วเสร็จ</t>
  </si>
  <si>
    <t>- วางพื้นสำเร็จรูปและเทคอนกรีตทับหน้าพื้นสำเร็จรูปชั้น 1 ทั้งหมดแล้วเสร็จ</t>
  </si>
  <si>
    <t>- วาง Sleeve ท่อและติดตั้งระบบท่อน้ำทิ้ง น้ำเสีย น้ำดีห้องน้ำชั้น 2 แล้วเสร็จ</t>
  </si>
  <si>
    <t>- วาง Sleeve ท่อและติดตั้งระบบท่อน้ำทิ้ง น้ำเสีย น้ำดีห้องน้ำชั้น 3 แล้วเสร็จ</t>
  </si>
  <si>
    <t>- วาง Sleeve ท่อและติดตั้งระบบท่อน้ำทิ้ง น้ำเสีย น้ำดีห้องน้ำชั้น 4 แล้วเสร็จ</t>
  </si>
  <si>
    <t>- ติดตั้ง ตกแต่งฝ้าเพดาน ฝ1,ฝ2 ทั้งหมดแล้วเสร็จ</t>
  </si>
  <si>
    <t xml:space="preserve">CTS,AMP METER,VOLTMETER,SELECTOR SWITCH INDICATOR LAMP </t>
  </si>
  <si>
    <t>- เดินท่อร้อยสายไฟฟ้า สายไฟฟ้าป้อนดวงโคมไฟฟ้า สวิตช์ไฟฟ้า และเต้ารับ ทั้งหมดแล้วเสร็จ</t>
  </si>
  <si>
    <t>พื้นHOLLOW 10 cm น.น.แบกทาน200กก./ตร.ม</t>
  </si>
  <si>
    <t>WIREMESH 4mm.@0.20 m.#</t>
  </si>
  <si>
    <t>เหล็กกล่อง100x50 หนา 3.2 mm</t>
  </si>
  <si>
    <t>หลังคาเหล็กแผ่นชุบสังกะ+เคลือบสี หนารวม 0.57 มม.</t>
  </si>
  <si>
    <t>C1 ฝ้าแผ่นยิบซั่มบอร์ด 9มม ฉาบรอยต่อเรียบ</t>
  </si>
  <si>
    <t>C2 ฝ้าที-บาร์กรุแผ่นยิบซั่มบอร์ด 9มม.กันชื้น</t>
  </si>
  <si>
    <t>C3 ฝ้าท้องพื้นหล่อในที่ฉาบปูนเรียบ</t>
  </si>
  <si>
    <t>F2 พื้นปูกระเบื้องหินขัดสำเร็จ</t>
  </si>
  <si>
    <t>F3 พื้น คสล.ผิวปูกระเบื้องเซรามิค 12"x12"</t>
  </si>
  <si>
    <t>F4 พื้นคสล.ผิวขัดเรียบผสมน้ำยากันซึมทำระบบกันซึม</t>
  </si>
  <si>
    <t>ผ3 ผนังอิฐบล็อคช่องลม 9x19x19 ซม.ชนิดโปร่ง</t>
  </si>
  <si>
    <t>ป1AB ประตูเหล็กพับขึ้นรูป บานเปิดเดี่ยววงกบเหล็ก</t>
  </si>
  <si>
    <t>ป2 ประตูเหล็กพับขึ้นรูป บานเปิดเดี่ยววงกบเหล็ก</t>
  </si>
  <si>
    <t>ป3A ประตูเหล็กพับขึ้นรูป บานเปิดเดี่ยววงกบเหล็ก</t>
  </si>
  <si>
    <t>ป4 ประตูเหล็กพับขึ้นรูป บานเปิดเดี่ยววงกบเหล็ก</t>
  </si>
  <si>
    <t>ป5 ประตูเหล็กพับขึ้นรูป บานเปิดเดี่ยววงกบเหล็ก</t>
  </si>
  <si>
    <t>ป6 ประตูเหล็กพับขึ้นรูป บานเปิดเดี่ยว(หนีไฟ)วงกบเหล็ก</t>
  </si>
  <si>
    <t>น1 หน้าต่างบานกระทุ้ง กระจกฝ้า 5มม.วงกบเหล็ก</t>
  </si>
  <si>
    <t>น2 หน้าต่างช่องแสงติดตาย กระจกใส 5 มม.</t>
  </si>
  <si>
    <t>มุ้งลวดหน้าต่างบานเกล็ด 0.75x1.10 ม(ชุดป1)</t>
  </si>
  <si>
    <t>มุ้งลวดประตู ป3 0.80x2.00ม.(ชุดป3)</t>
  </si>
  <si>
    <t>มุ้งลวดหน้าต่างบานเกล็ด 0.70x1.10 ม(ชุดป2)</t>
  </si>
  <si>
    <t>ลวดตะแกรง PVC เบอร์18 ตา 25x25 มม.</t>
  </si>
  <si>
    <t>ครอบสันจั่ว G-400</t>
  </si>
  <si>
    <t xml:space="preserve">ครอบข้าง,ครอบจั่ว ครอบหัวแผ่น Flashing G600 </t>
  </si>
  <si>
    <t>ฝักบัวอาบน้ำ CT9901#SA(HM) (COTTO)</t>
  </si>
  <si>
    <t>ตะแกรงน้ำทิ้งแบบมีที่ดักกลิ่นCT644Z1P(HM) (COTTO)</t>
  </si>
  <si>
    <t>แผ่นเหล็กหัวเสา 4.5 มม.</t>
  </si>
  <si>
    <t>SAGROD SR24  Dai 9 มม.</t>
  </si>
  <si>
    <t>รางน้ำฝนไวนิล ปากกว้าง6"ลึก4"</t>
  </si>
  <si>
    <t>St3พื้นชานพักผิวหินขัดสำเร็จรูป</t>
  </si>
  <si>
    <t>St3ขั้นบันไดผิวหินขัดสำเร็จรูป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</si>
  <si>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</si>
  <si>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สูตรการคำนวณหาค่า  Factor  F</t>
  </si>
  <si>
    <t xml:space="preserve"> F = FH + [F'xH' ]/Xh</t>
  </si>
  <si>
    <t>ใกล้ตนทุนสูง</t>
  </si>
  <si>
    <t xml:space="preserve"> F = FL - [F'xH' ]/Xl</t>
  </si>
  <si>
    <t>ใกล้ตนทุนต่ำ</t>
  </si>
  <si>
    <t>ช่องกรอกค่า</t>
  </si>
  <si>
    <t>กรอกเฉพาะ 5 รายการนี้</t>
  </si>
  <si>
    <t>FH =แฟคเตอร์ของต้นทุนสูง</t>
  </si>
  <si>
    <t>FL =แฟคเตอร์ของต้นทุนต่ำ</t>
  </si>
  <si>
    <t>F' = ผลต่างของ F สูง กับ F ต่ำ</t>
  </si>
  <si>
    <t>M = ต้นทุนค่าวัสดุค่าแรง</t>
  </si>
  <si>
    <t>MH = ค่าต้นทุนสูงตามตาราง</t>
  </si>
  <si>
    <t>ML = ค่าต้นทุนต่ำตามตาราง</t>
  </si>
  <si>
    <t>X' h = ผลต่างค่า  MH - M</t>
  </si>
  <si>
    <t>X' l = ผลต่างค่า   M - ML</t>
  </si>
  <si>
    <t>X  =  ผลต่างต้นทุนสูงกับต้นทุนต่ำ</t>
  </si>
  <si>
    <t>F  ใกล้ตนทุนสูง</t>
  </si>
  <si>
    <t>F  ใกล้ตนทุนต่ำ</t>
  </si>
  <si>
    <t xml:space="preserve">  หมายเหตุ  อัตราดอกเบี้ย 7%</t>
  </si>
  <si>
    <t xml:space="preserve"> กค0433.2/ว499 </t>
  </si>
  <si>
    <t>แผงเกล็ดกันแดดสแตนเลสกล่อง 2"x2",1-1/2"x1-1/2"</t>
  </si>
  <si>
    <t>ราวจับสแตนเลสØ1-1/2",3/4" ทางลาด</t>
  </si>
  <si>
    <t>บันไดขึ้นชั้นวางถังน้ำเหล็กØ1-1/2",1" สูง 3.60 ม</t>
  </si>
  <si>
    <t>ท่อPVCชั้น13.5ขนาด Ø2"</t>
  </si>
  <si>
    <t>ถังเก็บน้ำบนดิน วัสดุโพลีเอทิลีน(PE)ขนาดจุ4000 ล.</t>
  </si>
  <si>
    <t>ปั๊มน้ำอัตโนมัติอินเวอร์เตอร์ 400 วัตต์</t>
  </si>
  <si>
    <t>MCB 60AT100AF SP IC 18KA</t>
  </si>
  <si>
    <t>MCB 2P 63AT 63AF 10KA</t>
  </si>
  <si>
    <t>BCB 1P 16AT 63AF  6KA</t>
  </si>
  <si>
    <t>MCCB 3P 60AT 100AF 16KA</t>
  </si>
  <si>
    <t>MCB 3P 32AT 63AF 6KA</t>
  </si>
  <si>
    <t>Linghting Panel Board LP-1L1 - LP-4L4</t>
  </si>
  <si>
    <t>10WAY 1Ø 2W 240V 100A BusBar W/Ground Bar</t>
  </si>
  <si>
    <t>BCB 1P 32AT 63AF 6KA</t>
  </si>
  <si>
    <t>BCB  1P 16AT 63AF 6KA RCD 30mA</t>
  </si>
  <si>
    <t>BCB 1P 32AT 63AF 6KA RCD 30 Ma</t>
  </si>
  <si>
    <t>BARE 50 sq.mm</t>
  </si>
  <si>
    <t>ท่อ PVC 1-1/4"</t>
  </si>
  <si>
    <t xml:space="preserve">กลุ่มมาตรฐานอาคารและสิ่งก่อสร้าง  </t>
  </si>
  <si>
    <t>สำนักอำนวยการ</t>
  </si>
  <si>
    <t>โครงสร้างรับถังเกรอะ-ถงกรอง แบบรวม 4000 ลิตร ชนิดเติมอากาศพร้อมเครื่องอัดอากาศ 2 ชุด</t>
  </si>
  <si>
    <t>เสาเข็มคอนกรีตหกเหลี่ยมกลวง 4"x 4.00ม</t>
  </si>
  <si>
    <t>เหล็ก SR24 Ø 6 มม.</t>
  </si>
  <si>
    <t>ถังดักไขมัน ขนาด 140 ลิตร</t>
  </si>
  <si>
    <t>คอนกรีตหยาบรองก้นฐานราก(คอนกรีตสำเร็จรูป)</t>
  </si>
  <si>
    <t>คอนกรีตโครงสร้าง 210 ksc ทรงกระบอก</t>
  </si>
  <si>
    <t>ผ2 ผนังกรุกระเบื้องเซรามิค 12"x12"(คิดใช้12x24")</t>
  </si>
  <si>
    <t>ฝ้าเพดานทาภายในสีน้ำอะคลีลิค100%SHIELD</t>
  </si>
  <si>
    <t>รางระบายน้ำรอบอาคารชั้นล่าง</t>
  </si>
  <si>
    <t>บ่อ</t>
  </si>
  <si>
    <t>บ่อพัก คสล.สำเร็จรูป ขนาด 0.80x0.80 ม.</t>
  </si>
  <si>
    <t>Master Digital Antenna System (psi master)</t>
  </si>
  <si>
    <t>ถังเกรอะถังกรอง ชนิดเติมอากาศ แบบรวม4000ล.</t>
  </si>
  <si>
    <t>F6 พื้นผิวทรายล้าง เซาะร่องเส้นPVC</t>
  </si>
  <si>
    <t>ผิวพื้น F4 ทำระบบกันซึม</t>
  </si>
  <si>
    <t>- หล่อคอนกรีตเสาชั้น 1 หล่อคานคอนกรีตชั้น 2 หล่อคอนกรีตพื้นS1,S2,S3 ชั้น2 ทั้งหมดแล้วเสร็จ</t>
  </si>
  <si>
    <t>- หล่อคอนกรีตบันไดST1,ST3 ขึ้นชั้น 2 วางพื้นสำเร็จรูปและเทคอนกรีตทับหน้าพื้นสำเร็จรูปชั้น 2 ทั้งหมดแล้วเสร็จ</t>
  </si>
  <si>
    <t>- หล่อคอนกรีตบันไดST1,ST3 ขึ้นชั้น 3 วางพื้นสำเร็จรูปและเทคอนกรีตทับหน้าพื้นสำเร็จรูปชั้น 3 ทั้งหมดแล้วเสร็จ</t>
  </si>
  <si>
    <t>- หล่อคอนกรีตเสาชั้น 2 หล่อคานคอนกรีตชั้น 3 หล่อคอนกรีตพื้นS1,S2,S3 ชั้น3 ทั้งหมดแล้วเสร็จ</t>
  </si>
  <si>
    <t>- หล่อคอนกรีตเสาชั้น 3 หล่อคานคอนกรีตชั้น 4 หล่อคอนกรีตพื้นS1,S2,S3 ชั้น4 ทั้งหมดแล้วเสร็จ</t>
  </si>
  <si>
    <t>- หล่อคอนกรีตบันไดST1,ST3 ขึ้นชั้น 4 วางพื้นสำเร็จรูปและเทคอนกรีตทับหน้าพื้นสำเร็จรูปชั้น 4 ทั้งหมดแล้วเสร็จ</t>
  </si>
  <si>
    <t>- หล่อคอนกรีตเสาชั้น4 หล่อคานคอนกรีตชั้นหลังคา หล่อคอนกรีตพื้นS5 ชั้นหลังคา ทั้งหมดแล้วเสร็จ</t>
  </si>
  <si>
    <t xml:space="preserve">  ชั้น4 และชั้นหลังคา ทั้งหมดแล้วเสร็จ (ยกเว้นช่องท่อและชุดวงกบอลุมิเนียม)</t>
  </si>
  <si>
    <t>- ตกแต่งกรุผิวผนังกระเบื้องเซรามิค ผ2 ห้องน้ำชั้น1,ชั้น2 แล้วเสร็จ</t>
  </si>
  <si>
    <t>- ฉาบปูนตกแต่งฝ้าเพดาน ฝ3 ชั้น3,ชั้น4 ทั้งหมดแล้วเสร็จ</t>
  </si>
  <si>
    <t>- ฉาบปูนตกแต่งฝ้าเพดาน ฝ3 ชั้น1,ชั้น2 ทั้งหมดแล้วเสร็จ</t>
  </si>
  <si>
    <t>- ติดตั้งราวราวกันตกสแตนเลสชั้นถังเก็บน้ำ ราวสแตนเลสบนพนังระเบียง ราวจับทางลาด ทั้งหมดแล้วเสร็จ</t>
  </si>
  <si>
    <t>- ติดตั้งบ่อพัก คสล.สำเร็จรูปและรางระบายน้ำรอบอาคารชั้นล่าง ทั้งหมดแล้วเสร็จ</t>
  </si>
  <si>
    <t>- ตกแต่งผิวพื้นชานพักบันได ขั้นบันไดผิวพื้นหินขัด ชั้น1-ชั้น4 ทั้งหมดแล้วเสร็จ</t>
  </si>
  <si>
    <t>- ตกแต่งผิวพื้นกระเบื้องF3 เฉลียงทางเดินหน้าห้องและโถงบันไดทั้งหมดแล้วเสร็จ</t>
  </si>
  <si>
    <t>- เจาะสำรวจชั้นดิน ปักหมุดวางผังอาคาร ส่งผลการเจาะสำรวจชั้นดิน ทั้งหมดแล้วเสร็จ</t>
  </si>
  <si>
    <t>- หล่อคอนกรีตคานชั้น1 หล่อคอนกรีตพื้นS1,S2,S3,S4 ชั้น1 หล่อคอนกรีตบันไดST2 ขึ้นชั้น 1 ทั้งหมดแล้วเสร็จ</t>
  </si>
  <si>
    <t xml:space="preserve">  ชั้น1 ทั้งหมดแล้วเสร็จ (ยกเว้นช่องท่อและชุดวงกบอลูมิเนียม)</t>
  </si>
  <si>
    <t xml:space="preserve">  ชั้น2 ทั้งหมดแล้วเสร็จ (ยกเว้นช่องท่อและชุดวงกบอลุมิเนียม)</t>
  </si>
  <si>
    <t>- ตกแต่งผิวพื้นทางลาด F6 พื้นผิวทรายล้าง เซาะร่องเส้นPVC แล้วเสร็จ</t>
  </si>
  <si>
    <t>สีกันสนิม2เที่ยวและสีน้ำมัน2 เที่ยว</t>
  </si>
  <si>
    <t>ราวสแตนเลส Ø2-1/2", Ø1-1/2" หนา 1.2 มม.บนพนังระเบีย,เฉลียง</t>
  </si>
  <si>
    <t>METER 1/2"</t>
  </si>
  <si>
    <t>ท่อPVCชั้น 8.5ขนาด Ø2"</t>
  </si>
  <si>
    <t>ท่อPVCชั้น13.5ขนาด Ø1-1/2"</t>
  </si>
  <si>
    <t>ประตูน้ำ GATE VALVE 2"</t>
  </si>
  <si>
    <t>ประตูน้ำ GATE VALVE 1-1/2"</t>
  </si>
  <si>
    <t>CHECK VALVE 1-1/2"</t>
  </si>
  <si>
    <t>CHECK VALVE 2"</t>
  </si>
  <si>
    <t>FLOOR DRAIN 2"</t>
  </si>
  <si>
    <t>ท่อPVCชั้น 8.5ขนาด Ø1"</t>
  </si>
  <si>
    <t>- ติดตั้งไม้เชิงชาย ไม้ปิดลอนหลังคา ติดตั้งรางน้ำฝนไวนิล ทั้งหมดแล้วเสร็จ</t>
  </si>
  <si>
    <t>- ฉาบปูนผนังและฉาบปูนโครงสร้างภายในภายนอกอาคาร ชั้น3 ชั้น4และชั้นหลังคาทั้งหมดแล้วเสร็จ</t>
  </si>
  <si>
    <t>แบบเลขที่ 68KB01 ฐานรากแผ่</t>
  </si>
  <si>
    <t>ท่อน้ำฝน pvc 8.5 Ø4" 10 จุด</t>
  </si>
  <si>
    <t>St1ราวบันไดสแตนเลส Ø2 1/2" 1.2 mm.,1 1/2" 1.2 mm.</t>
  </si>
  <si>
    <t>St3ราวบันไดสแตนเลส Ø1-1/2" 1.2 mm,3/4" 1.2 mm</t>
  </si>
  <si>
    <t>ราวกันตกเหล็ก Ø2-1/2",1-1/2" ชั้นถังเก็บน้ำ</t>
  </si>
  <si>
    <t>MCB 60AT100AF 3P IC 18KA</t>
  </si>
  <si>
    <t xml:space="preserve">Linghting Panel Board LP-gL1 </t>
  </si>
  <si>
    <t>12WAY  3Ø 4W 240V 125A BusBar Panel</t>
  </si>
  <si>
    <t xml:space="preserve">การแบ่งงวดงาน  การจ่ายเงิน  กำหนดเวลาแล้วเสร็จ </t>
  </si>
  <si>
    <t>การก่อสร้างอาคารแฟลต 14 หน่วย  1 หลัง (แบบฐานรากไม่ตอกเสาเข็ม)</t>
  </si>
  <si>
    <t>- ขุดกลบดิน เทคอนกรีตหยาบฐานราก หล่อคอนกรีตฐานราก หล่อคอนกรีตเสาตอม่อ ทั้งหมดแล้วเสร็จ</t>
  </si>
  <si>
    <t>- ติดตั้งโครงหลังคาเหล็ก แปรเหล็ก ทาสีกันสนิมและสีน้ำมันโครงหลังคาเหล็ก ทั้งหมดแล้วเสร็จ</t>
  </si>
  <si>
    <t xml:space="preserve">  ชั้น3 แล้วเสร็จ (ยกเว้นช่องท่อและชุดวงกบอลุมิเนียม)</t>
  </si>
  <si>
    <t>- ฉาบปูนผนังและฉาบปูนโครงสร้างภายในอาคารชั้น1,ชั้น2 ทั้งหมดแล้วเสร็จ</t>
  </si>
  <si>
    <t>- ตกแต่งผิวพื้นผิวขัดเรียบผสมน้ำยากันซึมและระบบกันซึม F4 ชั้นหลังคา ติดตั้งถังเก็บน้ำชั้นบนหลังคาทั้งหมดแล้วเสร็จ</t>
  </si>
  <si>
    <t>- ติดตั้งฉนวนกันความร้อนใต้หลังคา มุงหลังคาเหล็กแผ่น และส่วนประกอบต่างๆของงานหลังคาแล้วเสร็จ</t>
  </si>
  <si>
    <t xml:space="preserve">- ก่ออิฐผนัง ติดตั้งวงกบประตูหน้าต่างเหล็ก พร้อมหล่อคอนกรีตเสาเอ็นและเอ็นทับหลัง ค.ส.ล.ช่องท่อ ทั้งหมดแล้วเสร็จ </t>
  </si>
  <si>
    <t>- ตกแต่งผิวพื้นกระเบื้องF3 ห้องน้ำชั้น3,ชั้น4 ทั้งหมดแล้วเสร็จ</t>
  </si>
  <si>
    <t>- ตกแต่งกรุผิวผนังกระเบื้องเซรามิค ผ2 ห้องน้ำชั้น3,ชั้น4 ทั้งหมดแล้วเสร็จ</t>
  </si>
  <si>
    <t>- ปูแผ่นหินขัดสำเร็จรูป F2 พื้นภายในห้องพักชั้น3,ชั้น4 ทั้งหมดแล้วเสร็จ</t>
  </si>
  <si>
    <t>- ตกแต่งปูพื้นกระเบื้อง F3 พื้นระเบียง พื้นเฉลียงทางเดิน ชั้น3,ชั้น4 ทั้งหมดแล้วเสร็จ</t>
  </si>
  <si>
    <t>- ก่อผนังอิฐบล็อคช่องลมชั้น3,ชั้น4 ทั้งหมดแล้วเสร็จ</t>
  </si>
  <si>
    <t>- ติดตั้งบันไดเหล็กชั้นวางถังน้ำ ติดตั้งบ่อเกรอะบ่อซึม  ติดตั้งเครื่องปั๊มน้ำและตู้ควบคุมปั๊มน้ำ  ทั้งหมดแล้วเสร็จ</t>
  </si>
  <si>
    <t>- ติดตั้งถังเก็บน้ำชั้นล่างและเชื่อมต่อท่อถังเก็บน้ำชั้นหลังคา ติดตั้งแผงกันแดดสแตนเลส ทั้งหมดแล้วเสร็จ</t>
  </si>
  <si>
    <t>- ฉาบปูนผนังและฉาบปูนโครงสร้างภายในภายนอกอาคารชั้น1,ชั้น2 ทั้งหมดแล้วเสร็จ</t>
  </si>
  <si>
    <t>- ติดตั้งบานประตู หน้าต่าง พร้อมอุปกรณ์ประตูหน้าต่าง กระจก(ยกเว้นมุ้งลวด)ทั้งหมดแล้วเสร็จ</t>
  </si>
  <si>
    <t>- ตกแต่งผิวพื้นกระเบื้องF3 ห้องน้ำชั้น1,ชั้น2 ทั้งหมดแล้วเสร็จ</t>
  </si>
  <si>
    <t>- ปูแผ่นหินขัดสำเร็จรูป F2 พื้นภายในห้องพักและพื้นระเบียงห้องพักชั้น1,ชั้น2 และโถงอเนกประสงค์ทั้งหมดแล้วเสร็จ</t>
  </si>
  <si>
    <t>- ตกแต่งปูพื้นกระเบื้อง F3 พื้นระเบียง พื้นเฉลียงทางเดิน ชั้น1,ชั้น2 ทั้งหมดแล้วเสร็จ</t>
  </si>
  <si>
    <t>- ก่อผนังอิฐบล็อคช่องลมชั้น2  ติดตั้งราวบันไดราวบันไดสแตนเลส ทั้งหมดแล้วเสร็จ</t>
  </si>
  <si>
    <t xml:space="preserve">- ติดตั้งสายเมนและท่อร้อยสายไฟฟ้าติดตั้งตู้ควบคุมไฟฟ้าตู้ MDB ตู้มิเตอร์ไฟฟ้า-แผงสวิทช์ LP-1L1-4L1 ทั้งหมดแล้วเสร็จ </t>
  </si>
  <si>
    <t xml:space="preserve">- ติดตั้งสุขภัณฑ์ห้องน้ำแล้วเสร็จ </t>
  </si>
  <si>
    <t>- ติดตั้งถังดับเพลิง ติดตั้งป้ายบอกทางหนีไฟ ติดตั้งไฟฉุกเฉิน ทั้งหมดแล้วเสร็จ</t>
  </si>
  <si>
    <t>ท่อ BSM ขนาด 2"</t>
  </si>
  <si>
    <t>ประตูน้ำ GATE VALVE 1/2"</t>
  </si>
  <si>
    <t>ROOFE FLOOR DRAIN 4"แบบสวม</t>
  </si>
  <si>
    <t>FLOOR DRAIN  4"</t>
  </si>
  <si>
    <t>FLOOR DRAIN  3"</t>
  </si>
  <si>
    <t>FLOOR CLEANOUT  4"</t>
  </si>
  <si>
    <t>FLOOR CLEANOUT  3"</t>
  </si>
  <si>
    <t>ลูกลอยตัดน้ำอัตโนมัติ ลูกลอยสแตนเลส 2"</t>
  </si>
  <si>
    <t xml:space="preserve">FLOAT SWITCH - FLOAT VALE </t>
  </si>
  <si>
    <t>METER 2"</t>
  </si>
  <si>
    <t>ถังเก็บน้ำบนหลังคา วัสดุโพเอทิลีนขนาด1000ลิตร</t>
  </si>
  <si>
    <t>*** complete ***</t>
  </si>
  <si>
    <t>การคำนวณหาค่า Factor-F เฉลี่ย</t>
  </si>
  <si>
    <t>ตาราง Factor F  งานอาคาร</t>
  </si>
  <si>
    <t>หนังสือกรมบัญชีกลาง ที่ กค.0433.2 / ว.499 ลว.28 สิงหาคม 2566</t>
  </si>
  <si>
    <t>เงินล่วงหน้าจ่าย</t>
  </si>
  <si>
    <t>เริ่มใช้ 28 สิงหาคม 2566</t>
  </si>
  <si>
    <t>เงินประกันผลงานหัก</t>
  </si>
  <si>
    <t>ราคาค่าวัสดุและค่าแรงที่ประมาณราคาได้</t>
  </si>
  <si>
    <t>บาท</t>
  </si>
  <si>
    <t>ดอกเบี้ยเงินกู้</t>
  </si>
  <si>
    <t>Factor F =</t>
  </si>
  <si>
    <t>ค่าภาษีมูลค่าเพิ่ม</t>
  </si>
  <si>
    <t>B</t>
  </si>
  <si>
    <t>B : ค่างานต้นทุนต่ำ</t>
  </si>
  <si>
    <t>ค่างานต้นทุน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</si>
  <si>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</si>
  <si>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</si>
  <si>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</si>
  <si>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</si>
  <si>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</si>
  <si>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</si>
  <si>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</si>
  <si>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</si>
  <si>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</si>
  <si>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</si>
  <si>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</si>
  <si>
    <t>F1พื้น คสล.ผิวขัดมันเรียบ(รวมคอนกรีต,เหล็กเสริม)</t>
  </si>
  <si>
    <t>3P 400AT630AF 50KA @415/240V630BUSBAR</t>
  </si>
  <si>
    <t>ชักโครกนั่งราบ C10527(COTTO)</t>
  </si>
  <si>
    <r>
      <t>ไม้แบบ</t>
    </r>
    <r>
      <rPr>
        <sz val="14"/>
        <color indexed="9"/>
        <rFont val="TH SarabunIT๙"/>
        <family val="2"/>
      </rPr>
      <t>(คิดใช้งาน50%)</t>
    </r>
  </si>
  <si>
    <r>
      <t>ค่าแรงไม้แบบ</t>
    </r>
    <r>
      <rPr>
        <sz val="14"/>
        <color indexed="9"/>
        <rFont val="TH SarabunIT๙"/>
        <family val="2"/>
      </rPr>
      <t>(100%)</t>
    </r>
  </si>
  <si>
    <r>
      <t>ไม้เคร่า</t>
    </r>
    <r>
      <rPr>
        <sz val="14"/>
        <color indexed="9"/>
        <rFont val="TH SarabunIT๙"/>
        <family val="2"/>
      </rPr>
      <t>(30%ของไม้แบบ)</t>
    </r>
  </si>
  <si>
    <r>
      <t>ไม้ค้ำยัน</t>
    </r>
    <r>
      <rPr>
        <sz val="14"/>
        <color indexed="9"/>
        <rFont val="TH SarabunIT๙"/>
        <family val="2"/>
      </rPr>
      <t>(30%ของจำนวนทั้งหมด)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</si>
  <si>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>5.00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</si>
  <si>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  กำหนดเวลาแล้วเสร็จ  </t>
    </r>
    <r>
      <rPr>
        <b/>
        <sz val="14"/>
        <color indexed="10"/>
        <rFont val="TH SarabunIT๙"/>
        <family val="2"/>
      </rPr>
      <t>25</t>
    </r>
    <r>
      <rPr>
        <b/>
        <sz val="14"/>
        <rFont val="TH SarabunIT๙"/>
        <family val="2"/>
      </rPr>
      <t xml:space="preserve"> วัน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</si>
  <si>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 xml:space="preserve">4.00 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</si>
  <si>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>กำหนดเวลาแล้วเสร็จ</t>
    </r>
    <r>
      <rPr>
        <b/>
        <sz val="14"/>
        <color indexed="10"/>
        <rFont val="TH SarabunIT๙"/>
        <family val="2"/>
      </rPr>
      <t xml:space="preserve">  30</t>
    </r>
    <r>
      <rPr>
        <b/>
        <sz val="14"/>
        <rFont val="TH SarabunIT๙"/>
        <family val="2"/>
      </rPr>
      <t xml:space="preserve"> วัน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</si>
  <si>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 xml:space="preserve">6.00 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</si>
  <si>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>กำหนดเวลาแล้วเสร็จ</t>
    </r>
    <r>
      <rPr>
        <b/>
        <sz val="14"/>
        <color indexed="10"/>
        <rFont val="TH SarabunIT๙"/>
        <family val="2"/>
      </rPr>
      <t xml:space="preserve">  28</t>
    </r>
    <r>
      <rPr>
        <b/>
        <sz val="14"/>
        <rFont val="TH SarabunIT๙"/>
        <family val="2"/>
      </rPr>
      <t xml:space="preserve"> วัน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</si>
  <si>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 xml:space="preserve">10.00 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</si>
  <si>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 xml:space="preserve">11.00 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</si>
  <si>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 xml:space="preserve">12.00 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</si>
  <si>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เป็นเงินร้อยละ </t>
    </r>
    <r>
      <rPr>
        <b/>
        <sz val="14"/>
        <color indexed="10"/>
        <rFont val="TH SarabunIT๙"/>
        <family val="2"/>
      </rPr>
      <t xml:space="preserve">21.00 </t>
    </r>
    <r>
      <rPr>
        <sz val="14"/>
        <rFont val="TH SarabunIT๙"/>
        <family val="2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</si>
  <si>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>หมายเหตุ</t>
    </r>
    <r>
      <rPr>
        <sz val="14"/>
        <rFont val="TH SarabunIT๙"/>
        <family val="2"/>
      </rPr>
      <t xml:space="preserve">  กำหนดระยะเวลาแล้วเสร็จทั้งหมด 345 วัน</t>
    </r>
  </si>
  <si>
    <r>
      <t>D - ((D-E)*(A-</t>
    </r>
    <r>
      <rPr>
        <b/>
        <sz val="14"/>
        <color indexed="12"/>
        <rFont val="TH SarabunIT๙"/>
        <family val="2"/>
      </rPr>
      <t>B</t>
    </r>
    <r>
      <rPr>
        <b/>
        <sz val="14"/>
        <rFont val="TH SarabunIT๙"/>
        <family val="2"/>
      </rPr>
      <t>)/(</t>
    </r>
    <r>
      <rPr>
        <b/>
        <sz val="14"/>
        <color indexed="10"/>
        <rFont val="TH SarabunIT๙"/>
        <family val="2"/>
      </rPr>
      <t>C</t>
    </r>
    <r>
      <rPr>
        <b/>
        <sz val="14"/>
        <rFont val="TH SarabunIT๙"/>
        <family val="2"/>
      </rPr>
      <t>-</t>
    </r>
    <r>
      <rPr>
        <b/>
        <sz val="14"/>
        <color indexed="12"/>
        <rFont val="TH SarabunIT๙"/>
        <family val="2"/>
      </rPr>
      <t>B</t>
    </r>
    <r>
      <rPr>
        <b/>
        <sz val="14"/>
        <rFont val="TH SarabunIT๙"/>
        <family val="2"/>
      </rPr>
      <t>))</t>
    </r>
  </si>
  <si>
    <t>คอนกรีตสำเร็จรูป</t>
  </si>
  <si>
    <t>*** ราคาวัสดุเดือนตุลาคม 2567</t>
  </si>
  <si>
    <r>
      <t xml:space="preserve">สถานที่ก่อสร้าง </t>
    </r>
    <r>
      <rPr>
        <b/>
        <sz val="14"/>
        <rFont val="TH SarabunIT๙"/>
        <family val="2"/>
      </rPr>
      <t>วิทยาลัยการอาชีพแม่สะเรียง</t>
    </r>
  </si>
  <si>
    <t>วันที่ 2 ธันวาคม ๒๕๖๗</t>
  </si>
  <si>
    <t>ของ  วิทยาลัยการอาชีพแม่สะเรียง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</si>
</sst>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0.0"/>
    <numFmt numFmtId="190" formatCode="0.0000"/>
    <numFmt numFmtId="191" formatCode="_-* #,##0.0_-;\-* #,##0.0_-;_-* &quot;-&quot;??_-;_-@_-"/>
    <numFmt numFmtId="193" formatCode="_-* #,##0_-;\-* #,##0_-;_-* &quot;-&quot;??_-;_-@_-"/>
    <numFmt numFmtId="194" formatCode="_-* #,##0.0000_-;\-* #,##0.0000_-;_-* &quot;-&quot;??_-;_-@_-"/>
    <numFmt numFmtId="195" formatCode="_-* #,##0.00000_-;\-* #,##0.00000_-;_-* &quot;-&quot;??_-;_-@_-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CordiaUPC"/>
      <family val="2"/>
      <charset val="222"/>
    </font>
    <font>
      <sz val="14"/>
      <name val="CordiaUPC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4"/>
      <color indexed="9"/>
      <name val="TH SarabunIT๙"/>
      <family val="2"/>
    </font>
    <font>
      <sz val="14"/>
      <color rgb="FFFF0000"/>
      <name val="TH SarabunIT๙"/>
      <family val="2"/>
    </font>
    <font>
      <b/>
      <u/>
      <sz val="14"/>
      <color theme="5" tint="-0.499984740745262"/>
      <name val="TH SarabunIT๙"/>
      <family val="2"/>
    </font>
    <font>
      <b/>
      <sz val="14"/>
      <color theme="5" tint="-0.499984740745262"/>
      <name val="TH SarabunIT๙"/>
      <family val="2"/>
    </font>
    <font>
      <sz val="14"/>
      <color rgb="FF632523"/>
      <name val="TH SarabunIT๙"/>
      <family val="2"/>
    </font>
    <font>
      <b/>
      <sz val="14"/>
      <color rgb="FF0070C0"/>
      <name val="TH SarabunIT๙"/>
      <family val="2"/>
    </font>
    <font>
      <sz val="14"/>
      <color rgb="FF0033CC"/>
      <name val="TH SarabunIT๙"/>
      <family val="2"/>
    </font>
    <font>
      <sz val="14"/>
      <color theme="0"/>
      <name val="TH SarabunIT๙"/>
      <family val="2"/>
    </font>
    <font>
      <sz val="14"/>
      <color theme="3" tint="-0.249977111117893"/>
      <name val="TH SarabunIT๙"/>
      <family val="2"/>
    </font>
    <font>
      <sz val="14"/>
      <color indexed="10"/>
      <name val="TH SarabunIT๙"/>
      <family val="2"/>
    </font>
    <font>
      <sz val="14"/>
      <color rgb="FF00B050"/>
      <name val="TH SarabunIT๙"/>
      <family val="2"/>
    </font>
    <font>
      <sz val="14"/>
      <color indexed="45"/>
      <name val="TH SarabunIT๙"/>
      <family val="2"/>
    </font>
    <font>
      <sz val="14"/>
      <color indexed="22"/>
      <name val="TH SarabunIT๙"/>
      <family val="2"/>
    </font>
    <font>
      <sz val="14"/>
      <color rgb="FF002060"/>
      <name val="TH SarabunIT๙"/>
      <family val="2"/>
    </font>
    <font>
      <b/>
      <sz val="14"/>
      <color rgb="FF002060"/>
      <name val="TH SarabunIT๙"/>
      <family val="2"/>
    </font>
    <font>
      <sz val="14"/>
      <color rgb="FF7030A0"/>
      <name val="TH SarabunIT๙"/>
      <family val="2"/>
    </font>
    <font>
      <sz val="14"/>
      <color rgb="FF0066CC"/>
      <name val="TH SarabunIT๙"/>
      <family val="2"/>
    </font>
    <font>
      <sz val="14"/>
      <color rgb="FF515356"/>
      <name val="TH SarabunIT๙"/>
      <family val="2"/>
    </font>
    <font>
      <b/>
      <u/>
      <sz val="14"/>
      <name val="TH SarabunIT๙"/>
      <family val="2"/>
    </font>
    <font>
      <b/>
      <sz val="14"/>
      <color rgb="FFFF0000"/>
      <name val="TH SarabunIT๙"/>
      <family val="2"/>
    </font>
    <font>
      <b/>
      <sz val="14"/>
      <color rgb="FF00B050"/>
      <name val="TH SarabunIT๙"/>
      <family val="2"/>
    </font>
    <font>
      <b/>
      <sz val="14"/>
      <color indexed="10"/>
      <name val="TH SarabunIT๙"/>
      <family val="2"/>
    </font>
    <font>
      <b/>
      <sz val="14"/>
      <color indexed="11"/>
      <name val="TH SarabunIT๙"/>
      <family val="2"/>
    </font>
    <font>
      <sz val="14"/>
      <color rgb="FF92D050"/>
      <name val="TH SarabunIT๙"/>
      <family val="2"/>
    </font>
    <font>
      <b/>
      <sz val="10"/>
      <color rgb="FF0070C0"/>
      <name val="TH SarabunIT๙"/>
      <family val="2"/>
    </font>
    <font>
      <sz val="10"/>
      <name val="TH SarabunIT๙"/>
      <family val="2"/>
    </font>
    <font>
      <sz val="10"/>
      <color rgb="FFFF0000"/>
      <name val="TH SarabunIT๙"/>
      <family val="2"/>
    </font>
    <font>
      <b/>
      <sz val="14"/>
      <color indexed="12"/>
      <name val="TH SarabunIT๙"/>
      <family val="2"/>
    </font>
    <font>
      <sz val="14"/>
      <color indexed="12"/>
      <name val="TH SarabunIT๙"/>
      <family val="2"/>
    </font>
    <font>
      <i/>
      <sz val="14"/>
      <name val="TH SarabunIT๙"/>
      <family val="2"/>
    </font>
    <font>
      <b/>
      <sz val="14"/>
      <color indexed="21"/>
      <name val="TH SarabunIT๙"/>
      <family val="2"/>
    </font>
    <font>
      <b/>
      <sz val="14"/>
      <color indexed="8"/>
      <name val="TH SarabunIT๙"/>
      <family val="2"/>
    </font>
    <font>
      <b/>
      <i/>
      <sz val="14"/>
      <color indexed="12"/>
      <name val="TH SarabunIT๙"/>
      <family val="2"/>
    </font>
    <font>
      <b/>
      <i/>
      <sz val="14"/>
      <color indexed="8"/>
      <name val="TH SarabunIT๙"/>
      <family val="2"/>
    </font>
    <font>
      <b/>
      <sz val="14"/>
      <color indexed="61"/>
      <name val="TH SarabunIT๙"/>
      <family val="2"/>
    </font>
    <font>
      <sz val="12"/>
      <color rgb="FF0033CC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2" fillId="0" borderId="0"/>
    <xf numFmtId="0" fontId="4" fillId="0" borderId="0" applyFill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68">
    <xf numFmtId="0" fontId="0" fillId="0" borderId="0" xfId="0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right" vertical="center"/>
    </xf>
    <xf numFmtId="2" fontId="6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4" fontId="6" fillId="0" borderId="13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4" fontId="9" fillId="0" borderId="13" xfId="0" applyNumberFormat="1" applyFont="1" applyBorder="1" applyAlignment="1">
      <alignment horizontal="right" vertical="center" shrinkToFit="1"/>
    </xf>
    <xf numFmtId="0" fontId="10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2" fillId="0" borderId="13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7" fillId="0" borderId="21" xfId="1" applyNumberFormat="1" applyFont="1" applyFill="1" applyBorder="1" applyAlignment="1">
      <alignment horizontal="center" vertical="center"/>
    </xf>
    <xf numFmtId="187" fontId="7" fillId="0" borderId="21" xfId="1" applyFont="1" applyFill="1" applyBorder="1" applyAlignment="1">
      <alignment horizontal="center" vertical="center"/>
    </xf>
    <xf numFmtId="4" fontId="7" fillId="0" borderId="21" xfId="1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1" applyNumberFormat="1" applyFont="1" applyBorder="1" applyAlignment="1">
      <alignment horizontal="right" vertical="center"/>
    </xf>
    <xf numFmtId="187" fontId="6" fillId="0" borderId="13" xfId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right" vertical="center"/>
    </xf>
    <xf numFmtId="49" fontId="6" fillId="0" borderId="13" xfId="1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15" fillId="0" borderId="13" xfId="1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4" fontId="6" fillId="0" borderId="13" xfId="1" applyNumberFormat="1" applyFont="1" applyFill="1" applyBorder="1" applyAlignment="1">
      <alignment horizontal="right" vertical="center"/>
    </xf>
    <xf numFmtId="187" fontId="6" fillId="0" borderId="13" xfId="1" applyFont="1" applyFill="1" applyBorder="1" applyAlignment="1">
      <alignment horizontal="center" vertical="center"/>
    </xf>
    <xf numFmtId="3" fontId="6" fillId="0" borderId="13" xfId="1" applyNumberFormat="1" applyFont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87" fontId="17" fillId="3" borderId="1" xfId="1" applyFont="1" applyFill="1" applyBorder="1" applyAlignment="1">
      <alignment horizontal="center" vertical="center"/>
    </xf>
    <xf numFmtId="187" fontId="6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87" fontId="17" fillId="0" borderId="5" xfId="1" applyFont="1" applyFill="1" applyBorder="1" applyAlignment="1">
      <alignment horizontal="center" vertical="center"/>
    </xf>
    <xf numFmtId="187" fontId="6" fillId="0" borderId="5" xfId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4" fontId="18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187" fontId="6" fillId="0" borderId="0" xfId="1" applyFont="1" applyAlignment="1">
      <alignment vertical="center" shrinkToFit="1"/>
    </xf>
    <xf numFmtId="2" fontId="6" fillId="0" borderId="0" xfId="0" applyNumberFormat="1" applyFont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187" fontId="17" fillId="3" borderId="18" xfId="1" applyFont="1" applyFill="1" applyBorder="1" applyAlignment="1">
      <alignment horizontal="center" vertical="center"/>
    </xf>
    <xf numFmtId="187" fontId="6" fillId="3" borderId="18" xfId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right" vertical="center"/>
    </xf>
    <xf numFmtId="0" fontId="8" fillId="5" borderId="19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87" fontId="17" fillId="0" borderId="16" xfId="1" applyFont="1" applyFill="1" applyBorder="1" applyAlignment="1">
      <alignment horizontal="center" vertical="center"/>
    </xf>
    <xf numFmtId="187" fontId="6" fillId="0" borderId="16" xfId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6" fillId="0" borderId="13" xfId="0" applyFont="1" applyBorder="1" applyAlignment="1">
      <alignment vertical="center" shrinkToFit="1"/>
    </xf>
    <xf numFmtId="187" fontId="6" fillId="0" borderId="13" xfId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2" fontId="6" fillId="0" borderId="13" xfId="0" applyNumberFormat="1" applyFont="1" applyBorder="1" applyAlignment="1">
      <alignment horizontal="left" vertical="center"/>
    </xf>
    <xf numFmtId="4" fontId="9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187" fontId="17" fillId="0" borderId="13" xfId="1" applyFont="1" applyFill="1" applyBorder="1" applyAlignment="1">
      <alignment horizontal="center" vertical="center"/>
    </xf>
    <xf numFmtId="4" fontId="21" fillId="0" borderId="13" xfId="1" applyNumberFormat="1" applyFont="1" applyBorder="1" applyAlignment="1">
      <alignment horizontal="right" vertical="center"/>
    </xf>
    <xf numFmtId="0" fontId="6" fillId="5" borderId="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39" fontId="6" fillId="0" borderId="13" xfId="1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39" fontId="6" fillId="0" borderId="13" xfId="1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left" vertical="center" shrinkToFit="1"/>
    </xf>
    <xf numFmtId="188" fontId="6" fillId="0" borderId="13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4" fontId="6" fillId="0" borderId="0" xfId="0" applyNumberFormat="1" applyFont="1" applyAlignment="1">
      <alignment vertical="center"/>
    </xf>
    <xf numFmtId="0" fontId="6" fillId="0" borderId="2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187" fontId="9" fillId="0" borderId="13" xfId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4" fontId="8" fillId="0" borderId="15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187" fontId="9" fillId="0" borderId="0" xfId="0" applyNumberFormat="1" applyFont="1" applyAlignment="1">
      <alignment vertical="center" shrinkToFit="1"/>
    </xf>
    <xf numFmtId="0" fontId="6" fillId="0" borderId="13" xfId="3" applyFont="1" applyBorder="1" applyAlignment="1">
      <alignment horizontal="left" vertical="center"/>
    </xf>
    <xf numFmtId="2" fontId="6" fillId="0" borderId="0" xfId="1" applyNumberFormat="1" applyFont="1" applyBorder="1" applyAlignment="1">
      <alignment horizontal="right" vertical="center"/>
    </xf>
    <xf numFmtId="2" fontId="6" fillId="0" borderId="13" xfId="1" applyNumberFormat="1" applyFont="1" applyBorder="1" applyAlignment="1">
      <alignment vertical="center"/>
    </xf>
    <xf numFmtId="4" fontId="17" fillId="0" borderId="13" xfId="3" applyNumberFormat="1" applyFont="1" applyBorder="1" applyAlignment="1">
      <alignment vertical="center"/>
    </xf>
    <xf numFmtId="0" fontId="6" fillId="0" borderId="13" xfId="4" applyFont="1" applyBorder="1" applyAlignment="1">
      <alignment horizontal="center" vertical="center"/>
    </xf>
    <xf numFmtId="2" fontId="6" fillId="0" borderId="13" xfId="4" applyNumberFormat="1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3" xfId="4" applyFont="1" applyBorder="1" applyAlignment="1">
      <alignment vertical="center" shrinkToFit="1"/>
    </xf>
    <xf numFmtId="2" fontId="9" fillId="0" borderId="0" xfId="0" applyNumberFormat="1" applyFont="1" applyAlignment="1">
      <alignment vertical="center"/>
    </xf>
    <xf numFmtId="0" fontId="6" fillId="0" borderId="13" xfId="4" applyFont="1" applyBorder="1" applyAlignment="1">
      <alignment vertical="center"/>
    </xf>
    <xf numFmtId="4" fontId="17" fillId="0" borderId="15" xfId="3" applyNumberFormat="1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189" fontId="6" fillId="0" borderId="13" xfId="0" applyNumberFormat="1" applyFont="1" applyBorder="1" applyAlignment="1">
      <alignment horizontal="left" vertical="center"/>
    </xf>
    <xf numFmtId="4" fontId="6" fillId="0" borderId="13" xfId="2" applyNumberFormat="1" applyFont="1" applyBorder="1" applyAlignment="1">
      <alignment horizontal="right" vertical="center"/>
    </xf>
    <xf numFmtId="4" fontId="6" fillId="0" borderId="13" xfId="1" applyNumberFormat="1" applyFont="1" applyBorder="1" applyAlignment="1">
      <alignment horizontal="center" vertical="center"/>
    </xf>
    <xf numFmtId="4" fontId="6" fillId="0" borderId="13" xfId="1" applyNumberFormat="1" applyFont="1" applyFill="1" applyBorder="1" applyAlignment="1">
      <alignment horizontal="center" vertical="center"/>
    </xf>
    <xf numFmtId="188" fontId="6" fillId="5" borderId="18" xfId="1" applyNumberFormat="1" applyFont="1" applyFill="1" applyBorder="1" applyAlignment="1">
      <alignment horizontal="center" vertical="center"/>
    </xf>
    <xf numFmtId="187" fontId="6" fillId="5" borderId="18" xfId="1" applyFont="1" applyFill="1" applyBorder="1" applyAlignment="1">
      <alignment horizontal="center" vertical="center"/>
    </xf>
    <xf numFmtId="4" fontId="6" fillId="5" borderId="18" xfId="1" applyNumberFormat="1" applyFont="1" applyFill="1" applyBorder="1" applyAlignment="1">
      <alignment horizontal="right" vertical="center"/>
    </xf>
    <xf numFmtId="188" fontId="6" fillId="0" borderId="2" xfId="1" applyNumberFormat="1" applyFont="1" applyBorder="1" applyAlignment="1">
      <alignment horizontal="center" vertical="center"/>
    </xf>
    <xf numFmtId="187" fontId="6" fillId="0" borderId="2" xfId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4" fontId="6" fillId="0" borderId="15" xfId="3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5" xfId="0" quotePrefix="1" applyFont="1" applyBorder="1" applyAlignment="1">
      <alignment vertical="center"/>
    </xf>
    <xf numFmtId="0" fontId="6" fillId="0" borderId="15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vertical="center"/>
    </xf>
    <xf numFmtId="4" fontId="9" fillId="0" borderId="13" xfId="1" applyNumberFormat="1" applyFont="1" applyBorder="1" applyAlignment="1">
      <alignment horizontal="right" vertical="center"/>
    </xf>
    <xf numFmtId="188" fontId="6" fillId="5" borderId="1" xfId="1" applyNumberFormat="1" applyFont="1" applyFill="1" applyBorder="1" applyAlignment="1">
      <alignment horizontal="center" vertical="center"/>
    </xf>
    <xf numFmtId="187" fontId="6" fillId="5" borderId="1" xfId="1" applyFont="1" applyFill="1" applyBorder="1" applyAlignment="1">
      <alignment horizontal="center" vertical="center"/>
    </xf>
    <xf numFmtId="4" fontId="6" fillId="5" borderId="1" xfId="1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vertical="center"/>
    </xf>
    <xf numFmtId="188" fontId="6" fillId="0" borderId="16" xfId="1" applyNumberFormat="1" applyFont="1" applyBorder="1" applyAlignment="1">
      <alignment horizontal="center" vertical="center"/>
    </xf>
    <xf numFmtId="187" fontId="6" fillId="0" borderId="16" xfId="1" applyFont="1" applyBorder="1" applyAlignment="1">
      <alignment horizontal="center" vertical="center"/>
    </xf>
    <xf numFmtId="4" fontId="6" fillId="0" borderId="16" xfId="1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188" fontId="6" fillId="0" borderId="13" xfId="1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6" fillId="0" borderId="13" xfId="0" quotePrefix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4" fontId="24" fillId="0" borderId="13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188" fontId="6" fillId="0" borderId="13" xfId="2" applyNumberFormat="1" applyFont="1" applyBorder="1" applyAlignment="1">
      <alignment horizontal="center" vertical="center"/>
    </xf>
    <xf numFmtId="0" fontId="6" fillId="0" borderId="13" xfId="3" applyFont="1" applyBorder="1" applyAlignment="1">
      <alignment vertical="center"/>
    </xf>
    <xf numFmtId="188" fontId="6" fillId="0" borderId="13" xfId="1" applyNumberFormat="1" applyFont="1" applyBorder="1" applyAlignment="1">
      <alignment vertical="center"/>
    </xf>
    <xf numFmtId="4" fontId="9" fillId="0" borderId="13" xfId="3" applyNumberFormat="1" applyFont="1" applyBorder="1" applyAlignment="1">
      <alignment vertical="center"/>
    </xf>
    <xf numFmtId="0" fontId="6" fillId="0" borderId="15" xfId="3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4" fontId="6" fillId="0" borderId="2" xfId="2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2" fontId="6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quotePrefix="1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6" fillId="0" borderId="0" xfId="4" quotePrefix="1" applyFont="1" applyAlignment="1">
      <alignment horizontal="left" vertical="center" shrinkToFit="1"/>
    </xf>
    <xf numFmtId="0" fontId="26" fillId="0" borderId="0" xfId="0" applyFont="1" applyAlignment="1">
      <alignment vertical="center" shrinkToFit="1"/>
    </xf>
    <xf numFmtId="43" fontId="18" fillId="0" borderId="0" xfId="0" applyNumberFormat="1" applyFont="1" applyAlignment="1">
      <alignment vertical="center" shrinkToFit="1"/>
    </xf>
    <xf numFmtId="0" fontId="17" fillId="0" borderId="0" xfId="0" quotePrefix="1" applyFont="1" applyAlignment="1">
      <alignment vertical="center" shrinkToFit="1"/>
    </xf>
    <xf numFmtId="0" fontId="31" fillId="0" borderId="0" xfId="0" applyFont="1" applyAlignment="1">
      <alignment horizontal="right" vertical="center" shrinkToFit="1"/>
    </xf>
    <xf numFmtId="43" fontId="26" fillId="0" borderId="0" xfId="0" applyNumberFormat="1" applyFont="1" applyAlignment="1">
      <alignment vertical="center" shrinkToFit="1"/>
    </xf>
    <xf numFmtId="0" fontId="9" fillId="0" borderId="0" xfId="0" quotePrefix="1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2" fillId="0" borderId="22" xfId="0" applyFont="1" applyBorder="1" applyAlignment="1">
      <alignment horizontal="center"/>
    </xf>
    <xf numFmtId="0" fontId="33" fillId="0" borderId="22" xfId="0" applyFont="1" applyBorder="1"/>
    <xf numFmtId="0" fontId="33" fillId="0" borderId="22" xfId="0" applyFont="1" applyBorder="1" applyAlignment="1">
      <alignment horizontal="center"/>
    </xf>
    <xf numFmtId="0" fontId="33" fillId="0" borderId="0" xfId="0" applyFont="1"/>
    <xf numFmtId="0" fontId="33" fillId="0" borderId="23" xfId="0" applyFont="1" applyBorder="1"/>
    <xf numFmtId="0" fontId="33" fillId="0" borderId="8" xfId="0" applyFont="1" applyBorder="1"/>
    <xf numFmtId="0" fontId="13" fillId="0" borderId="0" xfId="0" applyFont="1" applyAlignment="1">
      <alignment horizontal="center" vertical="center"/>
    </xf>
    <xf numFmtId="187" fontId="33" fillId="0" borderId="0" xfId="1" applyFont="1"/>
    <xf numFmtId="0" fontId="33" fillId="7" borderId="22" xfId="0" applyFont="1" applyFill="1" applyBorder="1" applyAlignment="1">
      <alignment horizontal="center"/>
    </xf>
    <xf numFmtId="0" fontId="33" fillId="2" borderId="22" xfId="0" applyFont="1" applyFill="1" applyBorder="1"/>
    <xf numFmtId="190" fontId="33" fillId="2" borderId="22" xfId="0" applyNumberFormat="1" applyFont="1" applyFill="1" applyBorder="1"/>
    <xf numFmtId="4" fontId="34" fillId="6" borderId="24" xfId="1" applyNumberFormat="1" applyFont="1" applyFill="1" applyBorder="1" applyAlignment="1">
      <alignment horizontal="right"/>
    </xf>
    <xf numFmtId="187" fontId="33" fillId="2" borderId="22" xfId="1" applyFont="1" applyFill="1" applyBorder="1"/>
    <xf numFmtId="187" fontId="33" fillId="0" borderId="22" xfId="1" applyFont="1" applyBorder="1"/>
    <xf numFmtId="43" fontId="33" fillId="0" borderId="22" xfId="0" applyNumberFormat="1" applyFont="1" applyBorder="1"/>
    <xf numFmtId="0" fontId="33" fillId="0" borderId="0" xfId="0" applyFont="1" applyAlignment="1">
      <alignment horizontal="center"/>
    </xf>
    <xf numFmtId="0" fontId="32" fillId="8" borderId="22" xfId="0" applyFont="1" applyFill="1" applyBorder="1"/>
    <xf numFmtId="0" fontId="32" fillId="0" borderId="0" xfId="0" applyFont="1"/>
    <xf numFmtId="43" fontId="27" fillId="0" borderId="0" xfId="5" applyFont="1" applyFill="1"/>
    <xf numFmtId="0" fontId="6" fillId="0" borderId="0" xfId="6" applyFont="1"/>
    <xf numFmtId="0" fontId="6" fillId="0" borderId="0" xfId="0" applyFont="1"/>
    <xf numFmtId="43" fontId="7" fillId="0" borderId="28" xfId="5" applyFont="1" applyBorder="1"/>
    <xf numFmtId="43" fontId="7" fillId="0" borderId="29" xfId="5" applyFont="1" applyBorder="1"/>
    <xf numFmtId="43" fontId="7" fillId="0" borderId="30" xfId="5" applyFont="1" applyBorder="1"/>
    <xf numFmtId="0" fontId="6" fillId="0" borderId="31" xfId="7" applyFont="1" applyBorder="1"/>
    <xf numFmtId="9" fontId="7" fillId="0" borderId="3" xfId="7" applyNumberFormat="1" applyFont="1" applyBorder="1" applyAlignment="1">
      <alignment horizontal="center"/>
    </xf>
    <xf numFmtId="43" fontId="7" fillId="0" borderId="3" xfId="5" applyFont="1" applyBorder="1"/>
    <xf numFmtId="43" fontId="35" fillId="0" borderId="31" xfId="5" applyFont="1" applyBorder="1"/>
    <xf numFmtId="43" fontId="7" fillId="0" borderId="0" xfId="5" applyFont="1" applyBorder="1"/>
    <xf numFmtId="193" fontId="7" fillId="8" borderId="22" xfId="5" applyNumberFormat="1" applyFont="1" applyFill="1" applyBorder="1"/>
    <xf numFmtId="9" fontId="29" fillId="4" borderId="3" xfId="7" applyNumberFormat="1" applyFont="1" applyFill="1" applyBorder="1" applyAlignment="1">
      <alignment horizontal="center"/>
    </xf>
    <xf numFmtId="43" fontId="7" fillId="0" borderId="31" xfId="5" applyFont="1" applyBorder="1" applyAlignment="1">
      <alignment horizontal="center" vertical="center"/>
    </xf>
    <xf numFmtId="43" fontId="7" fillId="0" borderId="31" xfId="5" applyFont="1" applyBorder="1"/>
    <xf numFmtId="43" fontId="36" fillId="0" borderId="32" xfId="5" applyFont="1" applyBorder="1"/>
    <xf numFmtId="0" fontId="6" fillId="0" borderId="33" xfId="7" applyFont="1" applyBorder="1"/>
    <xf numFmtId="43" fontId="35" fillId="0" borderId="31" xfId="5" applyFont="1" applyBorder="1" applyAlignment="1">
      <alignment horizontal="right"/>
    </xf>
    <xf numFmtId="193" fontId="37" fillId="4" borderId="5" xfId="5" applyNumberFormat="1" applyFont="1" applyFill="1" applyBorder="1" applyProtection="1">
      <protection hidden="1"/>
    </xf>
    <xf numFmtId="43" fontId="35" fillId="0" borderId="0" xfId="5" applyFont="1" applyBorder="1"/>
    <xf numFmtId="0" fontId="7" fillId="4" borderId="34" xfId="7" applyFont="1" applyFill="1" applyBorder="1" applyAlignment="1">
      <alignment horizontal="center"/>
    </xf>
    <xf numFmtId="0" fontId="7" fillId="4" borderId="35" xfId="7" applyFont="1" applyFill="1" applyBorder="1" applyAlignment="1">
      <alignment horizontal="center"/>
    </xf>
    <xf numFmtId="43" fontId="7" fillId="0" borderId="31" xfId="5" applyFont="1" applyBorder="1" applyAlignment="1">
      <alignment horizontal="right"/>
    </xf>
    <xf numFmtId="193" fontId="7" fillId="4" borderId="22" xfId="5" applyNumberFormat="1" applyFont="1" applyFill="1" applyBorder="1"/>
    <xf numFmtId="0" fontId="7" fillId="4" borderId="36" xfId="7" applyFont="1" applyFill="1" applyBorder="1" applyAlignment="1">
      <alignment horizontal="center"/>
    </xf>
    <xf numFmtId="0" fontId="6" fillId="4" borderId="33" xfId="7" applyFont="1" applyFill="1" applyBorder="1"/>
    <xf numFmtId="43" fontId="38" fillId="0" borderId="31" xfId="5" applyFont="1" applyBorder="1" applyAlignment="1">
      <alignment horizontal="right"/>
    </xf>
    <xf numFmtId="193" fontId="37" fillId="4" borderId="1" xfId="5" applyNumberFormat="1" applyFont="1" applyFill="1" applyBorder="1"/>
    <xf numFmtId="43" fontId="38" fillId="0" borderId="0" xfId="5" applyFont="1" applyFill="1" applyBorder="1"/>
    <xf numFmtId="193" fontId="6" fillId="0" borderId="22" xfId="5" applyNumberFormat="1" applyFont="1" applyBorder="1"/>
    <xf numFmtId="190" fontId="6" fillId="0" borderId="37" xfId="7" applyNumberFormat="1" applyFont="1" applyBorder="1" applyAlignment="1">
      <alignment horizontal="center"/>
    </xf>
    <xf numFmtId="190" fontId="6" fillId="0" borderId="6" xfId="7" applyNumberFormat="1" applyFont="1" applyBorder="1" applyAlignment="1">
      <alignment horizontal="center"/>
    </xf>
    <xf numFmtId="43" fontId="39" fillId="0" borderId="31" xfId="5" applyFont="1" applyBorder="1" applyAlignment="1">
      <alignment horizontal="right"/>
    </xf>
    <xf numFmtId="194" fontId="40" fillId="4" borderId="22" xfId="5" applyNumberFormat="1" applyFont="1" applyFill="1" applyBorder="1"/>
    <xf numFmtId="190" fontId="6" fillId="0" borderId="12" xfId="7" applyNumberFormat="1" applyFont="1" applyBorder="1" applyAlignment="1">
      <alignment horizontal="center"/>
    </xf>
    <xf numFmtId="194" fontId="41" fillId="9" borderId="38" xfId="5" applyNumberFormat="1" applyFont="1" applyFill="1" applyBorder="1"/>
    <xf numFmtId="195" fontId="29" fillId="0" borderId="0" xfId="5" applyNumberFormat="1" applyFont="1" applyBorder="1"/>
    <xf numFmtId="43" fontId="39" fillId="0" borderId="22" xfId="5" applyFont="1" applyBorder="1"/>
    <xf numFmtId="43" fontId="42" fillId="0" borderId="31" xfId="5" applyFont="1" applyBorder="1" applyAlignment="1">
      <alignment horizontal="right"/>
    </xf>
    <xf numFmtId="193" fontId="35" fillId="0" borderId="0" xfId="5" applyNumberFormat="1" applyFont="1" applyBorder="1"/>
    <xf numFmtId="195" fontId="29" fillId="0" borderId="3" xfId="5" applyNumberFormat="1" applyFont="1" applyBorder="1"/>
    <xf numFmtId="193" fontId="35" fillId="0" borderId="3" xfId="5" applyNumberFormat="1" applyFont="1" applyBorder="1"/>
    <xf numFmtId="43" fontId="7" fillId="0" borderId="39" xfId="5" applyFont="1" applyBorder="1"/>
    <xf numFmtId="43" fontId="7" fillId="0" borderId="4" xfId="5" applyFont="1" applyBorder="1"/>
    <xf numFmtId="195" fontId="29" fillId="0" borderId="6" xfId="5" applyNumberFormat="1" applyFont="1" applyBorder="1"/>
    <xf numFmtId="193" fontId="6" fillId="0" borderId="22" xfId="5" applyNumberFormat="1" applyFont="1" applyBorder="1" applyAlignment="1">
      <alignment horizontal="right"/>
    </xf>
    <xf numFmtId="43" fontId="7" fillId="0" borderId="0" xfId="5" applyFont="1"/>
    <xf numFmtId="0" fontId="6" fillId="0" borderId="0" xfId="7" applyFont="1"/>
    <xf numFmtId="0" fontId="43" fillId="0" borderId="7" xfId="0" applyFont="1" applyBorder="1" applyAlignment="1">
      <alignment horizontal="right" vertical="center"/>
    </xf>
    <xf numFmtId="4" fontId="9" fillId="0" borderId="15" xfId="3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7" fillId="4" borderId="25" xfId="5" applyFont="1" applyFill="1" applyBorder="1" applyAlignment="1">
      <alignment horizontal="center"/>
    </xf>
    <xf numFmtId="43" fontId="7" fillId="4" borderId="26" xfId="5" applyFont="1" applyFill="1" applyBorder="1" applyAlignment="1">
      <alignment horizontal="center"/>
    </xf>
    <xf numFmtId="0" fontId="7" fillId="4" borderId="25" xfId="7" applyFont="1" applyFill="1" applyBorder="1" applyAlignment="1">
      <alignment horizontal="center"/>
    </xf>
    <xf numFmtId="0" fontId="7" fillId="4" borderId="27" xfId="7" applyFont="1" applyFill="1" applyBorder="1" applyAlignment="1">
      <alignment horizontal="center"/>
    </xf>
    <xf numFmtId="43" fontId="29" fillId="0" borderId="31" xfId="5" applyFont="1" applyBorder="1" applyAlignment="1">
      <alignment horizontal="left"/>
    </xf>
    <xf numFmtId="43" fontId="29" fillId="0" borderId="0" xfId="5" applyFont="1" applyBorder="1" applyAlignment="1">
      <alignment horizontal="left"/>
    </xf>
    <xf numFmtId="43" fontId="7" fillId="0" borderId="0" xfId="5" applyFont="1" applyBorder="1" applyAlignment="1">
      <alignment vertical="center"/>
    </xf>
    <xf numFmtId="43" fontId="7" fillId="0" borderId="31" xfId="5" applyFont="1" applyBorder="1" applyAlignment="1">
      <alignment horizontal="center"/>
    </xf>
    <xf numFmtId="43" fontId="7" fillId="0" borderId="0" xfId="5" applyFont="1" applyBorder="1" applyAlignment="1">
      <alignment horizontal="center"/>
    </xf>
    <xf numFmtId="43" fontId="7" fillId="0" borderId="3" xfId="5" applyFont="1" applyBorder="1" applyAlignment="1">
      <alignment horizontal="center"/>
    </xf>
  </cellXfs>
  <cellStyles count="8">
    <cellStyle name="เครื่องหมายจุลภาค_Sheet1" xfId="2" xr:uid="{00000000-0005-0000-0000-000001000000}"/>
    <cellStyle name="เครื่องหมายจุลภาค_คำนวณค่าเฉลี่ย Factor-F_6%" xfId="5" xr:uid="{00000000-0005-0000-0000-000002000000}"/>
    <cellStyle name="จุลภาค" xfId="1" builtinId="3"/>
    <cellStyle name="ปกติ" xfId="0" builtinId="0"/>
    <cellStyle name="ปกติ 6" xfId="6" xr:uid="{00000000-0005-0000-0000-000004000000}"/>
    <cellStyle name="ปกติ_Sheet1" xfId="3" xr:uid="{00000000-0005-0000-0000-000005000000}"/>
    <cellStyle name="ปกติ_Sheet1_1" xfId="4" xr:uid="{00000000-0005-0000-0000-000006000000}"/>
    <cellStyle name="ปกติ_คำนวณค่าเฉลี่ย Factor-F_6%" xfId="7" xr:uid="{00000000-0005-0000-0000-000007000000}"/>
  </cellStyles>
  <dxfs count="0"/>
  <tableStyles count="0" defaultTableStyle="TableStyleMedium9" defaultPivotStyle="PivotStyleLight16"/>
  <colors>
    <mruColors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30480</xdr:rowOff>
    </xdr:from>
    <xdr:to>
      <xdr:col>0</xdr:col>
      <xdr:colOff>436685</xdr:colOff>
      <xdr:row>0</xdr:row>
      <xdr:rowOff>30480</xdr:rowOff>
    </xdr:to>
    <xdr:pic>
      <xdr:nvPicPr>
        <xdr:cNvPr id="5704" name="Picture 2">
          <a:extLst>
            <a:ext uri="{FF2B5EF4-FFF2-40B4-BE49-F238E27FC236}">
              <a16:creationId xmlns:a16="http://schemas.microsoft.com/office/drawing/2014/main" id="{00000000-0008-0000-0E00-000048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49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0</xdr:row>
      <xdr:rowOff>30480</xdr:rowOff>
    </xdr:from>
    <xdr:to>
      <xdr:col>0</xdr:col>
      <xdr:colOff>436685</xdr:colOff>
      <xdr:row>0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D4E082-979D-4949-8358-C837BE75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49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0</xdr:row>
      <xdr:rowOff>30480</xdr:rowOff>
    </xdr:from>
    <xdr:to>
      <xdr:col>0</xdr:col>
      <xdr:colOff>436685</xdr:colOff>
      <xdr:row>0</xdr:row>
      <xdr:rowOff>30480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7FE126D-A99E-440C-A813-A112D94A3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305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2235200</xdr:colOff>
      <xdr:row>0</xdr:row>
      <xdr:rowOff>95250</xdr:rowOff>
    </xdr:from>
    <xdr:to>
      <xdr:col>2</xdr:col>
      <xdr:colOff>2782146</xdr:colOff>
      <xdr:row>2</xdr:row>
      <xdr:rowOff>159579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26DEAF-0CA4-4B31-AB81-2F1D7669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914" y="95250"/>
          <a:ext cx="546946" cy="54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06"/>
  <sheetViews>
    <sheetView tabSelected="1" view="pageBreakPreview" topLeftCell="A46" zoomScale="130" zoomScaleNormal="90" zoomScaleSheetLayoutView="130" workbookViewId="0">
      <selection activeCell="F53" sqref="F53"/>
    </sheetView>
  </sheetViews>
  <sheetFormatPr defaultColWidth="8.85546875" defaultRowHeight="18.75" x14ac:dyDescent="0.2"/>
  <cols>
    <col min="1" max="1" width="7.28515625" style="1" customWidth="1"/>
    <col min="2" max="2" width="38" style="1" customWidth="1"/>
    <col min="3" max="3" width="10.140625" style="1" customWidth="1"/>
    <col min="4" max="4" width="5.5703125" style="1" customWidth="1"/>
    <col min="5" max="5" width="11" style="165" customWidth="1"/>
    <col min="6" max="6" width="12.5703125" style="165" customWidth="1"/>
    <col min="7" max="7" width="10.7109375" style="165" customWidth="1"/>
    <col min="8" max="8" width="12.5703125" style="165" customWidth="1"/>
    <col min="9" max="9" width="15.85546875" style="165" customWidth="1"/>
    <col min="10" max="10" width="14" style="1" customWidth="1"/>
    <col min="11" max="11" width="17.85546875" style="1" customWidth="1"/>
    <col min="12" max="12" width="12.140625" style="1" bestFit="1" customWidth="1"/>
    <col min="13" max="16384" width="8.85546875" style="1"/>
  </cols>
  <sheetData>
    <row r="1" spans="1:10" ht="15.95" customHeight="1" x14ac:dyDescent="0.2">
      <c r="A1" s="1" t="s">
        <v>125</v>
      </c>
      <c r="E1" s="1" t="s">
        <v>309</v>
      </c>
      <c r="F1" s="2"/>
      <c r="G1" s="1"/>
      <c r="H1" s="2"/>
      <c r="I1" s="2" t="s">
        <v>0</v>
      </c>
      <c r="J1" s="2"/>
    </row>
    <row r="2" spans="1:10" ht="15.95" customHeight="1" x14ac:dyDescent="0.2">
      <c r="A2" s="1" t="s">
        <v>259</v>
      </c>
      <c r="E2" s="3" t="s">
        <v>260</v>
      </c>
      <c r="F2" s="2"/>
      <c r="G2" s="257" t="s">
        <v>1</v>
      </c>
      <c r="H2" s="257"/>
      <c r="I2" s="257"/>
      <c r="J2" s="4"/>
    </row>
    <row r="3" spans="1:10" ht="15.95" customHeight="1" x14ac:dyDescent="0.2">
      <c r="A3" s="1" t="s">
        <v>400</v>
      </c>
      <c r="E3" s="1"/>
      <c r="F3" s="1"/>
      <c r="G3" s="1"/>
      <c r="H3" s="1"/>
      <c r="I3" s="2"/>
      <c r="J3" s="4"/>
    </row>
    <row r="4" spans="1:10" ht="15.95" customHeight="1" x14ac:dyDescent="0.2">
      <c r="A4" s="1" t="s">
        <v>93</v>
      </c>
      <c r="C4" s="5"/>
      <c r="D4" s="5"/>
      <c r="E4" s="3" t="s">
        <v>401</v>
      </c>
      <c r="F4" s="2"/>
      <c r="G4" s="2"/>
      <c r="H4" s="252" t="s">
        <v>399</v>
      </c>
      <c r="I4" s="252"/>
      <c r="J4" s="2"/>
    </row>
    <row r="5" spans="1:10" ht="15.95" customHeight="1" x14ac:dyDescent="0.2">
      <c r="A5" s="250" t="s">
        <v>2</v>
      </c>
      <c r="B5" s="250" t="s">
        <v>3</v>
      </c>
      <c r="C5" s="250" t="s">
        <v>34</v>
      </c>
      <c r="D5" s="250" t="s">
        <v>4</v>
      </c>
      <c r="E5" s="253" t="s">
        <v>5</v>
      </c>
      <c r="F5" s="254"/>
      <c r="G5" s="255" t="s">
        <v>44</v>
      </c>
      <c r="H5" s="256"/>
      <c r="I5" s="7" t="s">
        <v>6</v>
      </c>
      <c r="J5" s="250" t="s">
        <v>7</v>
      </c>
    </row>
    <row r="6" spans="1:10" ht="15.95" customHeight="1" x14ac:dyDescent="0.2">
      <c r="A6" s="251"/>
      <c r="B6" s="251"/>
      <c r="C6" s="251"/>
      <c r="D6" s="251"/>
      <c r="E6" s="8" t="s">
        <v>8</v>
      </c>
      <c r="F6" s="8" t="s">
        <v>9</v>
      </c>
      <c r="G6" s="8" t="s">
        <v>8</v>
      </c>
      <c r="H6" s="8" t="s">
        <v>9</v>
      </c>
      <c r="I6" s="8" t="s">
        <v>10</v>
      </c>
      <c r="J6" s="251"/>
    </row>
    <row r="7" spans="1:10" ht="15.95" customHeight="1" x14ac:dyDescent="0.2">
      <c r="A7" s="9"/>
      <c r="B7" s="9" t="s">
        <v>11</v>
      </c>
      <c r="C7" s="9"/>
      <c r="D7" s="9"/>
      <c r="E7" s="10"/>
      <c r="F7" s="10"/>
      <c r="G7" s="10"/>
      <c r="H7" s="10"/>
      <c r="I7" s="10"/>
      <c r="J7" s="11" t="s">
        <v>12</v>
      </c>
    </row>
    <row r="8" spans="1:10" ht="15.95" customHeight="1" x14ac:dyDescent="0.2">
      <c r="A8" s="12">
        <v>1</v>
      </c>
      <c r="B8" s="13" t="s">
        <v>128</v>
      </c>
      <c r="C8" s="12"/>
      <c r="D8" s="12" t="s">
        <v>13</v>
      </c>
      <c r="E8" s="14"/>
      <c r="F8" s="14"/>
      <c r="G8" s="14"/>
      <c r="H8" s="14"/>
      <c r="I8" s="14">
        <f>J46</f>
        <v>561033.28117290011</v>
      </c>
      <c r="J8" s="15">
        <f>I8*100/K19</f>
        <v>5.2752206359527234</v>
      </c>
    </row>
    <row r="9" spans="1:10" ht="15.95" customHeight="1" x14ac:dyDescent="0.2">
      <c r="A9" s="12">
        <v>2</v>
      </c>
      <c r="B9" s="13" t="s">
        <v>45</v>
      </c>
      <c r="C9" s="12"/>
      <c r="D9" s="12" t="s">
        <v>13</v>
      </c>
      <c r="E9" s="14"/>
      <c r="F9" s="14"/>
      <c r="G9" s="14"/>
      <c r="H9" s="14"/>
      <c r="I9" s="14">
        <f>J72</f>
        <v>2210841.20536</v>
      </c>
      <c r="J9" s="15">
        <f>I9*100/K19</f>
        <v>20.787849029112131</v>
      </c>
    </row>
    <row r="10" spans="1:10" ht="15.95" customHeight="1" x14ac:dyDescent="0.2">
      <c r="A10" s="12">
        <v>3</v>
      </c>
      <c r="B10" s="13" t="s">
        <v>46</v>
      </c>
      <c r="C10" s="12"/>
      <c r="D10" s="12" t="s">
        <v>13</v>
      </c>
      <c r="E10" s="14"/>
      <c r="F10" s="14"/>
      <c r="G10" s="14"/>
      <c r="H10" s="14"/>
      <c r="I10" s="14">
        <f>J87</f>
        <v>548235.348</v>
      </c>
      <c r="J10" s="15">
        <f>I10*100/K19</f>
        <v>5.1548856693174354</v>
      </c>
    </row>
    <row r="11" spans="1:10" ht="15.95" customHeight="1" x14ac:dyDescent="0.2">
      <c r="A11" s="12">
        <v>4</v>
      </c>
      <c r="B11" s="13" t="s">
        <v>47</v>
      </c>
      <c r="C11" s="12"/>
      <c r="D11" s="12" t="s">
        <v>13</v>
      </c>
      <c r="E11" s="14"/>
      <c r="F11" s="14"/>
      <c r="G11" s="14"/>
      <c r="H11" s="14"/>
      <c r="I11" s="14">
        <f>J92</f>
        <v>201236.39</v>
      </c>
      <c r="J11" s="15">
        <f>I11*100/K19</f>
        <v>1.892162894531519</v>
      </c>
    </row>
    <row r="12" spans="1:10" ht="15.95" customHeight="1" x14ac:dyDescent="0.2">
      <c r="A12" s="12">
        <v>5</v>
      </c>
      <c r="B12" s="13" t="s">
        <v>48</v>
      </c>
      <c r="C12" s="12"/>
      <c r="D12" s="12" t="s">
        <v>13</v>
      </c>
      <c r="E12" s="14"/>
      <c r="F12" s="14"/>
      <c r="G12" s="14"/>
      <c r="H12" s="14"/>
      <c r="I12" s="14">
        <f>J102</f>
        <v>698615.09699999995</v>
      </c>
      <c r="J12" s="15">
        <f>I12*100/K19</f>
        <v>6.5688594597773173</v>
      </c>
    </row>
    <row r="13" spans="1:10" ht="15.95" customHeight="1" x14ac:dyDescent="0.2">
      <c r="A13" s="12">
        <v>6</v>
      </c>
      <c r="B13" s="16" t="s">
        <v>49</v>
      </c>
      <c r="C13" s="12"/>
      <c r="D13" s="12" t="s">
        <v>13</v>
      </c>
      <c r="E13" s="14"/>
      <c r="F13" s="14"/>
      <c r="G13" s="14"/>
      <c r="H13" s="14"/>
      <c r="I13" s="14">
        <f>J114</f>
        <v>1472076.5138000001</v>
      </c>
      <c r="J13" s="15">
        <f>I13*100/K19</f>
        <v>13.841475477291535</v>
      </c>
    </row>
    <row r="14" spans="1:10" ht="15.95" customHeight="1" x14ac:dyDescent="0.2">
      <c r="A14" s="12">
        <v>7</v>
      </c>
      <c r="B14" s="13" t="s">
        <v>50</v>
      </c>
      <c r="C14" s="12"/>
      <c r="D14" s="12" t="s">
        <v>13</v>
      </c>
      <c r="E14" s="14"/>
      <c r="F14" s="14"/>
      <c r="G14" s="14"/>
      <c r="H14" s="14"/>
      <c r="I14" s="14">
        <f>J132</f>
        <v>1320685</v>
      </c>
      <c r="J14" s="15">
        <f>I14*100/K19</f>
        <v>12.417988378564926</v>
      </c>
    </row>
    <row r="15" spans="1:10" ht="15.95" customHeight="1" x14ac:dyDescent="0.2">
      <c r="A15" s="12">
        <v>8</v>
      </c>
      <c r="B15" s="13" t="s">
        <v>51</v>
      </c>
      <c r="C15" s="12"/>
      <c r="D15" s="12" t="s">
        <v>13</v>
      </c>
      <c r="E15" s="14"/>
      <c r="F15" s="14"/>
      <c r="G15" s="14"/>
      <c r="H15" s="14"/>
      <c r="I15" s="14">
        <f>J137</f>
        <v>398630.32000000007</v>
      </c>
      <c r="J15" s="15">
        <f>I15*100/K19</f>
        <v>3.7481963383423138</v>
      </c>
    </row>
    <row r="16" spans="1:10" ht="15.95" customHeight="1" x14ac:dyDescent="0.2">
      <c r="A16" s="12">
        <v>9</v>
      </c>
      <c r="B16" s="13" t="s">
        <v>52</v>
      </c>
      <c r="C16" s="12"/>
      <c r="D16" s="12" t="s">
        <v>13</v>
      </c>
      <c r="E16" s="14"/>
      <c r="F16" s="14"/>
      <c r="G16" s="14"/>
      <c r="H16" s="14"/>
      <c r="I16" s="17">
        <f>J152</f>
        <v>606648</v>
      </c>
      <c r="J16" s="15">
        <f>I16*100/K19</f>
        <v>5.7041215837839117</v>
      </c>
    </row>
    <row r="17" spans="1:11" ht="15.95" customHeight="1" x14ac:dyDescent="0.2">
      <c r="A17" s="12">
        <v>10</v>
      </c>
      <c r="B17" s="13" t="s">
        <v>53</v>
      </c>
      <c r="C17" s="12"/>
      <c r="D17" s="12" t="s">
        <v>13</v>
      </c>
      <c r="E17" s="14"/>
      <c r="F17" s="14"/>
      <c r="G17" s="14"/>
      <c r="H17" s="14"/>
      <c r="I17" s="14">
        <f>J170</f>
        <v>435000.18300000002</v>
      </c>
      <c r="J17" s="15">
        <f>I17*100/K19</f>
        <v>4.0901707955853341</v>
      </c>
    </row>
    <row r="18" spans="1:11" ht="15.95" customHeight="1" x14ac:dyDescent="0.2">
      <c r="A18" s="12">
        <v>11</v>
      </c>
      <c r="B18" s="18" t="s">
        <v>54</v>
      </c>
      <c r="C18" s="12"/>
      <c r="D18" s="12" t="s">
        <v>13</v>
      </c>
      <c r="E18" s="14"/>
      <c r="F18" s="14"/>
      <c r="G18" s="14"/>
      <c r="H18" s="14"/>
      <c r="I18" s="17">
        <f>J220</f>
        <v>881304.83649000013</v>
      </c>
      <c r="J18" s="15">
        <f>I18*100/K19</f>
        <v>8.286633994863184</v>
      </c>
    </row>
    <row r="19" spans="1:11" ht="15.95" customHeight="1" x14ac:dyDescent="0.2">
      <c r="A19" s="12">
        <v>12</v>
      </c>
      <c r="B19" s="13" t="s">
        <v>55</v>
      </c>
      <c r="C19" s="12"/>
      <c r="D19" s="12" t="s">
        <v>13</v>
      </c>
      <c r="E19" s="14"/>
      <c r="F19" s="14"/>
      <c r="G19" s="14"/>
      <c r="H19" s="19"/>
      <c r="I19" s="14">
        <f>J281</f>
        <v>1294751</v>
      </c>
      <c r="J19" s="15">
        <f>I19*100/K19</f>
        <v>12.174139080201044</v>
      </c>
      <c r="K19" s="98">
        <f>I30</f>
        <v>10635257.174822899</v>
      </c>
    </row>
    <row r="20" spans="1:11" ht="15.95" customHeight="1" x14ac:dyDescent="0.2">
      <c r="A20" s="12">
        <v>13</v>
      </c>
      <c r="B20" s="13" t="s">
        <v>85</v>
      </c>
      <c r="C20" s="12"/>
      <c r="D20" s="12" t="s">
        <v>13</v>
      </c>
      <c r="E20" s="14"/>
      <c r="F20" s="14"/>
      <c r="G20" s="14"/>
      <c r="H20" s="14"/>
      <c r="I20" s="14">
        <f>J287</f>
        <v>6200</v>
      </c>
      <c r="J20" s="15">
        <f>I20*100/K19</f>
        <v>5.8296662676643213E-2</v>
      </c>
      <c r="K20" s="150"/>
    </row>
    <row r="21" spans="1:11" ht="15.95" customHeight="1" x14ac:dyDescent="0.2">
      <c r="A21" s="12"/>
      <c r="B21" s="20"/>
      <c r="C21" s="12"/>
      <c r="D21" s="12"/>
      <c r="E21" s="14"/>
      <c r="F21" s="14"/>
      <c r="G21" s="14"/>
      <c r="H21" s="14"/>
      <c r="I21" s="14"/>
      <c r="J21" s="21"/>
    </row>
    <row r="22" spans="1:11" ht="15.95" customHeight="1" x14ac:dyDescent="0.2">
      <c r="A22" s="12"/>
      <c r="B22" s="22"/>
      <c r="C22" s="12"/>
      <c r="D22" s="12"/>
      <c r="E22" s="14"/>
      <c r="F22" s="14"/>
      <c r="G22" s="14"/>
      <c r="H22" s="14"/>
      <c r="I22" s="14"/>
      <c r="J22" s="21"/>
    </row>
    <row r="23" spans="1:11" ht="15.95" customHeight="1" x14ac:dyDescent="0.2">
      <c r="A23" s="12"/>
      <c r="B23" s="22"/>
      <c r="C23" s="12"/>
      <c r="D23" s="12"/>
      <c r="E23" s="14"/>
      <c r="F23" s="14"/>
      <c r="G23" s="14"/>
      <c r="H23" s="14"/>
      <c r="I23" s="14"/>
      <c r="J23" s="21"/>
    </row>
    <row r="24" spans="1:11" ht="15.95" customHeight="1" x14ac:dyDescent="0.2">
      <c r="A24" s="12"/>
      <c r="B24" s="22"/>
      <c r="C24" s="12"/>
      <c r="D24" s="12"/>
      <c r="E24" s="14"/>
      <c r="F24" s="14"/>
      <c r="G24" s="14"/>
      <c r="H24" s="14"/>
      <c r="I24" s="14"/>
      <c r="J24" s="21"/>
    </row>
    <row r="25" spans="1:11" ht="15.95" customHeight="1" x14ac:dyDescent="0.2">
      <c r="A25" s="12"/>
      <c r="B25" s="23"/>
      <c r="C25" s="12"/>
      <c r="D25" s="12"/>
      <c r="E25" s="14"/>
      <c r="F25" s="14"/>
      <c r="G25" s="14"/>
      <c r="H25" s="14"/>
      <c r="I25" s="14"/>
      <c r="J25" s="21"/>
    </row>
    <row r="26" spans="1:11" ht="15.95" customHeight="1" x14ac:dyDescent="0.2">
      <c r="A26" s="24"/>
      <c r="B26" s="23"/>
      <c r="C26" s="12"/>
      <c r="D26" s="12"/>
      <c r="E26" s="14"/>
      <c r="F26" s="14"/>
      <c r="G26" s="14"/>
      <c r="H26" s="14"/>
      <c r="I26" s="14"/>
      <c r="J26" s="21"/>
    </row>
    <row r="27" spans="1:11" ht="15.95" customHeight="1" x14ac:dyDescent="0.2">
      <c r="A27" s="12"/>
      <c r="B27" s="23"/>
      <c r="C27" s="12"/>
      <c r="D27" s="12"/>
      <c r="E27" s="14"/>
      <c r="F27" s="14"/>
      <c r="G27" s="14"/>
      <c r="H27" s="14"/>
      <c r="I27" s="14"/>
      <c r="J27" s="21"/>
    </row>
    <row r="28" spans="1:11" ht="15.95" customHeight="1" x14ac:dyDescent="0.2">
      <c r="A28" s="24"/>
      <c r="B28" s="22"/>
      <c r="C28" s="12"/>
      <c r="D28" s="12"/>
      <c r="E28" s="14"/>
      <c r="F28" s="14"/>
      <c r="G28" s="14"/>
      <c r="H28" s="14"/>
      <c r="I28" s="14"/>
      <c r="J28" s="21"/>
    </row>
    <row r="29" spans="1:11" ht="15.95" customHeight="1" x14ac:dyDescent="0.2">
      <c r="A29" s="12"/>
      <c r="B29" s="22"/>
      <c r="C29" s="12"/>
      <c r="D29" s="12"/>
      <c r="E29" s="14"/>
      <c r="F29" s="14"/>
      <c r="G29" s="14"/>
      <c r="H29" s="14"/>
      <c r="I29" s="14"/>
      <c r="J29" s="21"/>
    </row>
    <row r="30" spans="1:11" ht="15.95" customHeight="1" x14ac:dyDescent="0.2">
      <c r="A30" s="25"/>
      <c r="B30" s="26" t="s">
        <v>14</v>
      </c>
      <c r="C30" s="25"/>
      <c r="D30" s="25"/>
      <c r="E30" s="27"/>
      <c r="F30" s="27"/>
      <c r="G30" s="27"/>
      <c r="H30" s="27"/>
      <c r="I30" s="28">
        <f>SUM(I8:I20)</f>
        <v>10635257.174822899</v>
      </c>
      <c r="J30" s="29">
        <f>SUM(J8:J29)</f>
        <v>100.00000000000001</v>
      </c>
    </row>
    <row r="31" spans="1:11" ht="15.95" customHeight="1" x14ac:dyDescent="0.2">
      <c r="A31" s="30">
        <v>1</v>
      </c>
      <c r="B31" s="31" t="s">
        <v>128</v>
      </c>
      <c r="C31" s="32"/>
      <c r="D31" s="33"/>
      <c r="E31" s="34"/>
      <c r="F31" s="34"/>
      <c r="G31" s="34"/>
      <c r="H31" s="34"/>
      <c r="I31" s="34" t="s">
        <v>0</v>
      </c>
      <c r="J31" s="35"/>
    </row>
    <row r="32" spans="1:11" ht="15.95" customHeight="1" x14ac:dyDescent="0.2">
      <c r="A32" s="13">
        <v>1.1000000000000001</v>
      </c>
      <c r="B32" s="36" t="s">
        <v>56</v>
      </c>
      <c r="C32" s="37">
        <v>3</v>
      </c>
      <c r="D32" s="38" t="s">
        <v>15</v>
      </c>
      <c r="E32" s="17">
        <v>0</v>
      </c>
      <c r="F32" s="17">
        <f t="shared" ref="F32:F46" si="0">C32*E32</f>
        <v>0</v>
      </c>
      <c r="G32" s="17">
        <v>15000</v>
      </c>
      <c r="H32" s="17">
        <f t="shared" ref="H32:H46" si="1">C32*G32</f>
        <v>45000</v>
      </c>
      <c r="I32" s="17">
        <f t="shared" ref="I32:I46" si="2">F32+H32</f>
        <v>45000</v>
      </c>
      <c r="J32" s="21"/>
    </row>
    <row r="33" spans="1:10" ht="15.95" customHeight="1" x14ac:dyDescent="0.2">
      <c r="A33" s="13">
        <v>1.2</v>
      </c>
      <c r="B33" s="36" t="s">
        <v>121</v>
      </c>
      <c r="C33" s="17">
        <v>317.77</v>
      </c>
      <c r="D33" s="38" t="s">
        <v>16</v>
      </c>
      <c r="E33" s="17">
        <v>0</v>
      </c>
      <c r="F33" s="17">
        <f t="shared" si="0"/>
        <v>0</v>
      </c>
      <c r="G33" s="17">
        <v>142</v>
      </c>
      <c r="H33" s="17">
        <f t="shared" si="1"/>
        <v>45123.34</v>
      </c>
      <c r="I33" s="17">
        <f t="shared" si="2"/>
        <v>45123.34</v>
      </c>
      <c r="J33" s="21"/>
    </row>
    <row r="34" spans="1:10" ht="15.95" customHeight="1" x14ac:dyDescent="0.2">
      <c r="A34" s="13">
        <v>1.3</v>
      </c>
      <c r="B34" s="36" t="s">
        <v>122</v>
      </c>
      <c r="C34" s="39">
        <v>16.98</v>
      </c>
      <c r="D34" s="38" t="s">
        <v>16</v>
      </c>
      <c r="E34" s="17">
        <v>465.29</v>
      </c>
      <c r="F34" s="17">
        <f t="shared" si="0"/>
        <v>7900.6242000000002</v>
      </c>
      <c r="G34" s="17">
        <v>104</v>
      </c>
      <c r="H34" s="17">
        <f t="shared" si="1"/>
        <v>1765.92</v>
      </c>
      <c r="I34" s="17">
        <f t="shared" si="2"/>
        <v>9666.5442000000003</v>
      </c>
      <c r="J34" s="21"/>
    </row>
    <row r="35" spans="1:10" ht="15.95" customHeight="1" x14ac:dyDescent="0.2">
      <c r="A35" s="13">
        <v>1.4</v>
      </c>
      <c r="B35" s="36" t="s">
        <v>265</v>
      </c>
      <c r="C35" s="39">
        <v>6.79</v>
      </c>
      <c r="D35" s="40" t="s">
        <v>16</v>
      </c>
      <c r="E35" s="17">
        <v>2380</v>
      </c>
      <c r="F35" s="17">
        <f t="shared" si="0"/>
        <v>16160.2</v>
      </c>
      <c r="G35" s="17">
        <v>426</v>
      </c>
      <c r="H35" s="17">
        <f t="shared" si="1"/>
        <v>2892.54</v>
      </c>
      <c r="I35" s="17">
        <f t="shared" si="2"/>
        <v>19052.740000000002</v>
      </c>
      <c r="J35" s="41"/>
    </row>
    <row r="36" spans="1:10" ht="15.95" customHeight="1" x14ac:dyDescent="0.2">
      <c r="A36" s="13">
        <v>1.5</v>
      </c>
      <c r="B36" s="36" t="s">
        <v>266</v>
      </c>
      <c r="C36" s="17">
        <v>66.8</v>
      </c>
      <c r="D36" s="38" t="s">
        <v>16</v>
      </c>
      <c r="E36" s="17">
        <v>2746</v>
      </c>
      <c r="F36" s="17">
        <f t="shared" si="0"/>
        <v>183432.8</v>
      </c>
      <c r="G36" s="17">
        <v>519</v>
      </c>
      <c r="H36" s="17">
        <f t="shared" si="1"/>
        <v>34669.199999999997</v>
      </c>
      <c r="I36" s="17">
        <f t="shared" si="2"/>
        <v>218102</v>
      </c>
      <c r="J36" s="248" t="s">
        <v>398</v>
      </c>
    </row>
    <row r="37" spans="1:10" ht="15.95" customHeight="1" x14ac:dyDescent="0.2">
      <c r="A37" s="13">
        <v>1.6</v>
      </c>
      <c r="B37" s="36" t="s">
        <v>382</v>
      </c>
      <c r="C37" s="17">
        <v>43.84</v>
      </c>
      <c r="D37" s="38" t="s">
        <v>35</v>
      </c>
      <c r="E37" s="17">
        <v>318.87</v>
      </c>
      <c r="F37" s="17">
        <f t="shared" si="0"/>
        <v>13979.260800000002</v>
      </c>
      <c r="G37" s="17">
        <v>0</v>
      </c>
      <c r="H37" s="17">
        <f t="shared" si="1"/>
        <v>0</v>
      </c>
      <c r="I37" s="17">
        <f t="shared" si="2"/>
        <v>13979.260800000002</v>
      </c>
      <c r="J37" s="21"/>
    </row>
    <row r="38" spans="1:10" ht="15.95" customHeight="1" x14ac:dyDescent="0.2">
      <c r="A38" s="13">
        <v>1.7</v>
      </c>
      <c r="B38" s="36" t="s">
        <v>383</v>
      </c>
      <c r="C38" s="17">
        <v>87.67</v>
      </c>
      <c r="D38" s="40" t="s">
        <v>35</v>
      </c>
      <c r="E38" s="17">
        <v>0</v>
      </c>
      <c r="F38" s="17">
        <f t="shared" si="0"/>
        <v>0</v>
      </c>
      <c r="G38" s="17">
        <v>139</v>
      </c>
      <c r="H38" s="17">
        <f t="shared" si="1"/>
        <v>12186.130000000001</v>
      </c>
      <c r="I38" s="17">
        <f t="shared" si="2"/>
        <v>12186.130000000001</v>
      </c>
      <c r="J38" s="21"/>
    </row>
    <row r="39" spans="1:10" ht="15.95" customHeight="1" x14ac:dyDescent="0.2">
      <c r="A39" s="13">
        <v>1.8</v>
      </c>
      <c r="B39" s="36" t="s">
        <v>384</v>
      </c>
      <c r="C39" s="14">
        <f>C37*0.3</f>
        <v>13.152000000000001</v>
      </c>
      <c r="D39" s="12" t="s">
        <v>17</v>
      </c>
      <c r="E39" s="17">
        <v>542.05999999999995</v>
      </c>
      <c r="F39" s="17">
        <f t="shared" si="0"/>
        <v>7129.1731199999995</v>
      </c>
      <c r="G39" s="17">
        <v>0</v>
      </c>
      <c r="H39" s="17">
        <f t="shared" si="1"/>
        <v>0</v>
      </c>
      <c r="I39" s="17">
        <f t="shared" si="2"/>
        <v>7129.1731199999995</v>
      </c>
      <c r="J39" s="21"/>
    </row>
    <row r="40" spans="1:10" ht="15.95" customHeight="1" x14ac:dyDescent="0.2">
      <c r="A40" s="13">
        <v>1.9</v>
      </c>
      <c r="B40" s="36" t="s">
        <v>29</v>
      </c>
      <c r="C40" s="17">
        <v>10.96</v>
      </c>
      <c r="D40" s="38" t="s">
        <v>18</v>
      </c>
      <c r="E40" s="17">
        <v>70.09</v>
      </c>
      <c r="F40" s="17">
        <f t="shared" si="0"/>
        <v>768.18640000000005</v>
      </c>
      <c r="G40" s="17">
        <v>0</v>
      </c>
      <c r="H40" s="17">
        <f t="shared" si="1"/>
        <v>0</v>
      </c>
      <c r="I40" s="17">
        <f t="shared" si="2"/>
        <v>768.18640000000005</v>
      </c>
      <c r="J40" s="21"/>
    </row>
    <row r="41" spans="1:10" ht="15.95" customHeight="1" x14ac:dyDescent="0.2">
      <c r="A41" s="13" t="s">
        <v>65</v>
      </c>
      <c r="B41" s="36" t="s">
        <v>57</v>
      </c>
      <c r="C41" s="17">
        <f>129.14/1000</f>
        <v>0.12913999999999998</v>
      </c>
      <c r="D41" s="38" t="s">
        <v>19</v>
      </c>
      <c r="E41" s="17">
        <v>27157.63</v>
      </c>
      <c r="F41" s="17">
        <f t="shared" si="0"/>
        <v>3507.1363381999995</v>
      </c>
      <c r="G41" s="17">
        <v>4400</v>
      </c>
      <c r="H41" s="17">
        <f t="shared" si="1"/>
        <v>568.21599999999989</v>
      </c>
      <c r="I41" s="17">
        <f t="shared" si="2"/>
        <v>4075.3523381999994</v>
      </c>
      <c r="J41" s="21"/>
    </row>
    <row r="42" spans="1:10" ht="15.95" customHeight="1" x14ac:dyDescent="0.2">
      <c r="A42" s="13" t="s">
        <v>67</v>
      </c>
      <c r="B42" s="36" t="s">
        <v>105</v>
      </c>
      <c r="C42" s="17">
        <f>219.52/1000</f>
        <v>0.21952000000000002</v>
      </c>
      <c r="D42" s="38" t="s">
        <v>19</v>
      </c>
      <c r="E42" s="17">
        <v>27302.53</v>
      </c>
      <c r="F42" s="17">
        <f t="shared" si="0"/>
        <v>5993.4513856000003</v>
      </c>
      <c r="G42" s="17">
        <v>3600</v>
      </c>
      <c r="H42" s="17">
        <f t="shared" si="1"/>
        <v>790.27200000000005</v>
      </c>
      <c r="I42" s="17">
        <f t="shared" si="2"/>
        <v>6783.7233856000003</v>
      </c>
      <c r="J42" s="21"/>
    </row>
    <row r="43" spans="1:10" ht="15.95" customHeight="1" x14ac:dyDescent="0.2">
      <c r="A43" s="13" t="s">
        <v>63</v>
      </c>
      <c r="B43" s="36" t="s">
        <v>106</v>
      </c>
      <c r="C43" s="17">
        <f>957.57/1000</f>
        <v>0.95757000000000003</v>
      </c>
      <c r="D43" s="38" t="s">
        <v>19</v>
      </c>
      <c r="E43" s="17">
        <v>20625.79</v>
      </c>
      <c r="F43" s="17">
        <f t="shared" si="0"/>
        <v>19750.637730300001</v>
      </c>
      <c r="G43" s="17">
        <v>3600</v>
      </c>
      <c r="H43" s="17">
        <f t="shared" si="1"/>
        <v>3447.252</v>
      </c>
      <c r="I43" s="17">
        <f t="shared" si="2"/>
        <v>23197.889730300001</v>
      </c>
      <c r="J43" s="21"/>
    </row>
    <row r="44" spans="1:10" ht="15.95" customHeight="1" x14ac:dyDescent="0.2">
      <c r="A44" s="13" t="s">
        <v>68</v>
      </c>
      <c r="B44" s="36" t="s">
        <v>107</v>
      </c>
      <c r="C44" s="17">
        <f>4050.44/1000</f>
        <v>4.05044</v>
      </c>
      <c r="D44" s="38" t="s">
        <v>19</v>
      </c>
      <c r="E44" s="17">
        <v>20382.8</v>
      </c>
      <c r="F44" s="17">
        <f t="shared" si="0"/>
        <v>82559.308431999991</v>
      </c>
      <c r="G44" s="17">
        <v>3100</v>
      </c>
      <c r="H44" s="17">
        <f t="shared" si="1"/>
        <v>12556.364</v>
      </c>
      <c r="I44" s="17">
        <f t="shared" si="2"/>
        <v>95115.672431999992</v>
      </c>
      <c r="J44" s="21"/>
    </row>
    <row r="45" spans="1:10" ht="15.95" customHeight="1" x14ac:dyDescent="0.2">
      <c r="A45" s="13" t="s">
        <v>69</v>
      </c>
      <c r="B45" s="36" t="s">
        <v>108</v>
      </c>
      <c r="C45" s="17">
        <f>2043.29/1000</f>
        <v>2.0432899999999998</v>
      </c>
      <c r="D45" s="38" t="s">
        <v>19</v>
      </c>
      <c r="E45" s="17">
        <v>20386.919999999998</v>
      </c>
      <c r="F45" s="17">
        <f t="shared" si="0"/>
        <v>41656.389766799992</v>
      </c>
      <c r="G45" s="17">
        <v>3100</v>
      </c>
      <c r="H45" s="17">
        <f t="shared" si="1"/>
        <v>6334.1989999999996</v>
      </c>
      <c r="I45" s="17">
        <f t="shared" si="2"/>
        <v>47990.588766799992</v>
      </c>
      <c r="J45" s="42"/>
    </row>
    <row r="46" spans="1:10" ht="15.95" customHeight="1" x14ac:dyDescent="0.2">
      <c r="A46" s="13" t="s">
        <v>70</v>
      </c>
      <c r="B46" s="36" t="s">
        <v>59</v>
      </c>
      <c r="C46" s="17">
        <v>222</v>
      </c>
      <c r="D46" s="38" t="s">
        <v>18</v>
      </c>
      <c r="E46" s="17">
        <v>57.94</v>
      </c>
      <c r="F46" s="17">
        <f t="shared" si="0"/>
        <v>12862.68</v>
      </c>
      <c r="G46" s="17">
        <v>0</v>
      </c>
      <c r="H46" s="17">
        <f t="shared" si="1"/>
        <v>0</v>
      </c>
      <c r="I46" s="17">
        <f t="shared" si="2"/>
        <v>12862.68</v>
      </c>
      <c r="J46" s="42">
        <f>SUM(I32:I46)</f>
        <v>561033.28117290011</v>
      </c>
    </row>
    <row r="47" spans="1:10" ht="15.95" customHeight="1" x14ac:dyDescent="0.2">
      <c r="A47" s="13"/>
      <c r="B47" s="36"/>
      <c r="C47" s="43">
        <f>SUM(C41:C45)*30</f>
        <v>221.99880000000002</v>
      </c>
      <c r="D47" s="40"/>
      <c r="E47" s="17"/>
      <c r="F47" s="17"/>
      <c r="G47" s="17"/>
      <c r="H47" s="17"/>
      <c r="I47" s="17"/>
      <c r="J47" s="21"/>
    </row>
    <row r="48" spans="1:10" ht="15.95" customHeight="1" x14ac:dyDescent="0.2">
      <c r="A48" s="44">
        <v>2</v>
      </c>
      <c r="B48" s="45" t="s">
        <v>45</v>
      </c>
      <c r="C48" s="46"/>
      <c r="D48" s="47"/>
      <c r="E48" s="46"/>
      <c r="F48" s="46"/>
      <c r="G48" s="46"/>
      <c r="H48" s="46"/>
      <c r="I48" s="46"/>
      <c r="J48" s="21"/>
    </row>
    <row r="49" spans="1:12" ht="15.95" customHeight="1" x14ac:dyDescent="0.2">
      <c r="A49" s="13">
        <v>2.1</v>
      </c>
      <c r="B49" s="36" t="s">
        <v>266</v>
      </c>
      <c r="C49" s="17">
        <v>162.26</v>
      </c>
      <c r="D49" s="38" t="s">
        <v>16</v>
      </c>
      <c r="E49" s="17">
        <v>2746</v>
      </c>
      <c r="F49" s="17">
        <f>C49*E49</f>
        <v>445565.95999999996</v>
      </c>
      <c r="G49" s="17">
        <v>519</v>
      </c>
      <c r="H49" s="17">
        <f>C49*G49</f>
        <v>84212.94</v>
      </c>
      <c r="I49" s="17">
        <f>F49+H49</f>
        <v>529778.89999999991</v>
      </c>
      <c r="J49" s="248" t="s">
        <v>398</v>
      </c>
    </row>
    <row r="50" spans="1:12" ht="15.95" customHeight="1" x14ac:dyDescent="0.2">
      <c r="A50" s="13">
        <v>2.2000000000000002</v>
      </c>
      <c r="B50" s="36" t="s">
        <v>123</v>
      </c>
      <c r="C50" s="48">
        <v>0</v>
      </c>
      <c r="D50" s="12" t="s">
        <v>25</v>
      </c>
      <c r="E50" s="17">
        <v>0</v>
      </c>
      <c r="F50" s="17">
        <f>C50*E50</f>
        <v>0</v>
      </c>
      <c r="G50" s="17">
        <v>0</v>
      </c>
      <c r="H50" s="17">
        <f>C50*G50</f>
        <v>0</v>
      </c>
      <c r="I50" s="17">
        <f>F50+H50</f>
        <v>0</v>
      </c>
      <c r="J50" s="21"/>
    </row>
    <row r="51" spans="1:12" ht="15.95" customHeight="1" x14ac:dyDescent="0.2">
      <c r="A51" s="13" t="s">
        <v>60</v>
      </c>
      <c r="B51" s="36" t="s">
        <v>382</v>
      </c>
      <c r="C51" s="17">
        <v>908.87</v>
      </c>
      <c r="D51" s="38" t="s">
        <v>35</v>
      </c>
      <c r="E51" s="17">
        <v>318.87</v>
      </c>
      <c r="F51" s="17">
        <f>C51*E51</f>
        <v>289811.37690000003</v>
      </c>
      <c r="G51" s="17">
        <v>0</v>
      </c>
      <c r="H51" s="17">
        <f>C51*G51</f>
        <v>0</v>
      </c>
      <c r="I51" s="17">
        <f>F51+H51</f>
        <v>289811.37690000003</v>
      </c>
      <c r="J51" s="21"/>
    </row>
    <row r="52" spans="1:12" ht="15.95" customHeight="1" x14ac:dyDescent="0.2">
      <c r="A52" s="13" t="s">
        <v>61</v>
      </c>
      <c r="B52" s="36" t="s">
        <v>383</v>
      </c>
      <c r="C52" s="17">
        <v>1817.74</v>
      </c>
      <c r="D52" s="40" t="s">
        <v>35</v>
      </c>
      <c r="E52" s="17">
        <v>0</v>
      </c>
      <c r="F52" s="17">
        <f>C52*E52</f>
        <v>0</v>
      </c>
      <c r="G52" s="17">
        <v>139</v>
      </c>
      <c r="H52" s="17">
        <f>C52*G52</f>
        <v>252665.86000000002</v>
      </c>
      <c r="I52" s="17">
        <f>F52+H52</f>
        <v>252665.86000000002</v>
      </c>
      <c r="J52" s="21"/>
    </row>
    <row r="53" spans="1:12" ht="15.95" customHeight="1" x14ac:dyDescent="0.2">
      <c r="A53" s="13" t="s">
        <v>62</v>
      </c>
      <c r="B53" s="36" t="s">
        <v>384</v>
      </c>
      <c r="C53" s="14">
        <f>C51*0.3</f>
        <v>272.661</v>
      </c>
      <c r="D53" s="12" t="s">
        <v>17</v>
      </c>
      <c r="E53" s="17">
        <v>542.05999999999995</v>
      </c>
      <c r="F53" s="17">
        <f>C53*E53</f>
        <v>147798.62165999998</v>
      </c>
      <c r="G53" s="17">
        <v>0</v>
      </c>
      <c r="H53" s="17">
        <f>C53*G53</f>
        <v>0</v>
      </c>
      <c r="I53" s="17">
        <f>F53+H53</f>
        <v>147798.62165999998</v>
      </c>
      <c r="J53" s="21"/>
    </row>
    <row r="54" spans="1:12" ht="15.95" customHeight="1" x14ac:dyDescent="0.2">
      <c r="A54" s="49"/>
      <c r="B54" s="50" t="s">
        <v>22</v>
      </c>
      <c r="C54" s="51"/>
      <c r="D54" s="52"/>
      <c r="E54" s="53"/>
      <c r="F54" s="53"/>
      <c r="G54" s="53"/>
      <c r="H54" s="53"/>
      <c r="I54" s="53">
        <f>SUM(I32:I53)</f>
        <v>1781088.0397329</v>
      </c>
      <c r="J54" s="54"/>
    </row>
    <row r="55" spans="1:12" ht="15.95" customHeight="1" x14ac:dyDescent="0.2">
      <c r="A55" s="6"/>
      <c r="B55" s="55" t="s">
        <v>23</v>
      </c>
      <c r="C55" s="56"/>
      <c r="D55" s="57"/>
      <c r="E55" s="58"/>
      <c r="F55" s="58"/>
      <c r="G55" s="58"/>
      <c r="H55" s="58"/>
      <c r="I55" s="58">
        <f>I54</f>
        <v>1781088.0397329</v>
      </c>
      <c r="J55" s="59"/>
    </row>
    <row r="56" spans="1:12" ht="15.95" customHeight="1" x14ac:dyDescent="0.2">
      <c r="A56" s="13" t="s">
        <v>63</v>
      </c>
      <c r="B56" s="36" t="s">
        <v>385</v>
      </c>
      <c r="C56" s="14">
        <v>1106</v>
      </c>
      <c r="D56" s="12" t="s">
        <v>36</v>
      </c>
      <c r="E56" s="17">
        <v>31</v>
      </c>
      <c r="F56" s="17">
        <f>C56*E56</f>
        <v>34286</v>
      </c>
      <c r="G56" s="17">
        <v>0</v>
      </c>
      <c r="H56" s="17">
        <f>C56*G56</f>
        <v>0</v>
      </c>
      <c r="I56" s="17">
        <f>F56+H56</f>
        <v>34286</v>
      </c>
      <c r="J56" s="21"/>
    </row>
    <row r="57" spans="1:12" ht="15.95" customHeight="1" x14ac:dyDescent="0.2">
      <c r="A57" s="13" t="s">
        <v>64</v>
      </c>
      <c r="B57" s="36" t="s">
        <v>29</v>
      </c>
      <c r="C57" s="17">
        <v>227.22</v>
      </c>
      <c r="D57" s="38" t="s">
        <v>18</v>
      </c>
      <c r="E57" s="17">
        <v>30.11</v>
      </c>
      <c r="F57" s="17">
        <f>C57*E57</f>
        <v>6841.5941999999995</v>
      </c>
      <c r="G57" s="17">
        <v>0</v>
      </c>
      <c r="H57" s="17">
        <f>C57*G57</f>
        <v>0</v>
      </c>
      <c r="I57" s="17">
        <f>F57+H57</f>
        <v>6841.5941999999995</v>
      </c>
      <c r="J57" s="21"/>
    </row>
    <row r="58" spans="1:12" ht="15.95" customHeight="1" x14ac:dyDescent="0.2">
      <c r="A58" s="60" t="s">
        <v>103</v>
      </c>
      <c r="B58" s="36" t="s">
        <v>104</v>
      </c>
      <c r="C58" s="17">
        <v>27.29</v>
      </c>
      <c r="D58" s="38" t="s">
        <v>35</v>
      </c>
      <c r="E58" s="17">
        <v>125</v>
      </c>
      <c r="F58" s="17">
        <f>C58*E58</f>
        <v>3411.25</v>
      </c>
      <c r="G58" s="17">
        <v>21.3</v>
      </c>
      <c r="H58" s="17">
        <f>C58*G58</f>
        <v>581.27700000000004</v>
      </c>
      <c r="I58" s="17">
        <f>F58+H58</f>
        <v>3992.527</v>
      </c>
      <c r="J58" s="61"/>
      <c r="L58" s="62"/>
    </row>
    <row r="59" spans="1:12" ht="15.95" customHeight="1" x14ac:dyDescent="0.2">
      <c r="A59" s="13">
        <v>2.2999999999999998</v>
      </c>
      <c r="B59" s="36" t="s">
        <v>124</v>
      </c>
      <c r="C59" s="48"/>
      <c r="D59" s="40"/>
      <c r="E59" s="17"/>
      <c r="F59" s="17"/>
      <c r="G59" s="17"/>
      <c r="H59" s="17"/>
      <c r="I59" s="63"/>
      <c r="J59" s="21"/>
    </row>
    <row r="60" spans="1:12" ht="15.95" customHeight="1" x14ac:dyDescent="0.2">
      <c r="A60" s="13" t="s">
        <v>65</v>
      </c>
      <c r="B60" s="36" t="s">
        <v>57</v>
      </c>
      <c r="C60" s="17">
        <v>2.13</v>
      </c>
      <c r="D60" s="38" t="s">
        <v>19</v>
      </c>
      <c r="E60" s="17">
        <v>27157.63</v>
      </c>
      <c r="F60" s="17">
        <f t="shared" ref="F60:F66" si="3">C60*E60</f>
        <v>57845.751899999996</v>
      </c>
      <c r="G60" s="17">
        <v>4400</v>
      </c>
      <c r="H60" s="17">
        <f t="shared" ref="H60:H66" si="4">C60*G60</f>
        <v>9372</v>
      </c>
      <c r="I60" s="17">
        <f t="shared" ref="I60:I66" si="5">F60+H60</f>
        <v>67217.751900000003</v>
      </c>
      <c r="J60" s="21"/>
    </row>
    <row r="61" spans="1:12" ht="15.95" customHeight="1" x14ac:dyDescent="0.2">
      <c r="A61" s="13" t="s">
        <v>66</v>
      </c>
      <c r="B61" s="36" t="s">
        <v>58</v>
      </c>
      <c r="C61" s="17">
        <v>5.71</v>
      </c>
      <c r="D61" s="38" t="s">
        <v>19</v>
      </c>
      <c r="E61" s="17">
        <v>26422.43</v>
      </c>
      <c r="F61" s="17">
        <f t="shared" si="3"/>
        <v>150872.0753</v>
      </c>
      <c r="G61" s="17">
        <v>4400</v>
      </c>
      <c r="H61" s="17">
        <f t="shared" si="4"/>
        <v>25124</v>
      </c>
      <c r="I61" s="17">
        <f t="shared" si="5"/>
        <v>175996.0753</v>
      </c>
      <c r="J61" s="21"/>
    </row>
    <row r="62" spans="1:12" ht="15.95" customHeight="1" x14ac:dyDescent="0.2">
      <c r="A62" s="13" t="s">
        <v>67</v>
      </c>
      <c r="B62" s="36" t="s">
        <v>105</v>
      </c>
      <c r="C62" s="17">
        <v>1.71</v>
      </c>
      <c r="D62" s="38" t="s">
        <v>19</v>
      </c>
      <c r="E62" s="17">
        <v>27302.53</v>
      </c>
      <c r="F62" s="17">
        <f t="shared" si="3"/>
        <v>46687.326300000001</v>
      </c>
      <c r="G62" s="17">
        <v>3600</v>
      </c>
      <c r="H62" s="17">
        <f t="shared" si="4"/>
        <v>6156</v>
      </c>
      <c r="I62" s="17">
        <f t="shared" si="5"/>
        <v>52843.326300000001</v>
      </c>
      <c r="J62" s="21"/>
    </row>
    <row r="63" spans="1:12" ht="15.95" customHeight="1" x14ac:dyDescent="0.2">
      <c r="A63" s="13" t="s">
        <v>63</v>
      </c>
      <c r="B63" s="36" t="s">
        <v>106</v>
      </c>
      <c r="C63" s="17">
        <v>2.99</v>
      </c>
      <c r="D63" s="38" t="s">
        <v>19</v>
      </c>
      <c r="E63" s="17">
        <v>20625.79</v>
      </c>
      <c r="F63" s="17">
        <f t="shared" si="3"/>
        <v>61671.112100000006</v>
      </c>
      <c r="G63" s="17">
        <v>3600</v>
      </c>
      <c r="H63" s="17">
        <f t="shared" si="4"/>
        <v>10764</v>
      </c>
      <c r="I63" s="17">
        <f t="shared" si="5"/>
        <v>72435.112099999998</v>
      </c>
      <c r="J63" s="21"/>
    </row>
    <row r="64" spans="1:12" ht="15.95" customHeight="1" x14ac:dyDescent="0.2">
      <c r="A64" s="13" t="s">
        <v>68</v>
      </c>
      <c r="B64" s="36" t="s">
        <v>107</v>
      </c>
      <c r="C64" s="17">
        <v>4.2300000000000004</v>
      </c>
      <c r="D64" s="38" t="s">
        <v>19</v>
      </c>
      <c r="E64" s="17">
        <v>20382.8</v>
      </c>
      <c r="F64" s="17">
        <f t="shared" si="3"/>
        <v>86219.244000000006</v>
      </c>
      <c r="G64" s="17">
        <v>3100</v>
      </c>
      <c r="H64" s="17">
        <f t="shared" si="4"/>
        <v>13113.000000000002</v>
      </c>
      <c r="I64" s="17">
        <f t="shared" si="5"/>
        <v>99332.244000000006</v>
      </c>
      <c r="J64" s="21"/>
    </row>
    <row r="65" spans="1:12" ht="15.95" customHeight="1" x14ac:dyDescent="0.2">
      <c r="A65" s="13" t="s">
        <v>69</v>
      </c>
      <c r="B65" s="36" t="s">
        <v>108</v>
      </c>
      <c r="C65" s="17">
        <v>6.28</v>
      </c>
      <c r="D65" s="38" t="s">
        <v>19</v>
      </c>
      <c r="E65" s="17">
        <v>20386.919999999998</v>
      </c>
      <c r="F65" s="17">
        <f t="shared" si="3"/>
        <v>128029.85759999999</v>
      </c>
      <c r="G65" s="17">
        <v>3100</v>
      </c>
      <c r="H65" s="17">
        <f t="shared" si="4"/>
        <v>19468</v>
      </c>
      <c r="I65" s="17">
        <f t="shared" si="5"/>
        <v>147497.85759999999</v>
      </c>
      <c r="J65" s="42"/>
    </row>
    <row r="66" spans="1:12" ht="15.95" customHeight="1" x14ac:dyDescent="0.2">
      <c r="A66" s="13" t="s">
        <v>70</v>
      </c>
      <c r="B66" s="36" t="s">
        <v>59</v>
      </c>
      <c r="C66" s="17">
        <v>691.81</v>
      </c>
      <c r="D66" s="38" t="s">
        <v>18</v>
      </c>
      <c r="E66" s="17">
        <v>57.94</v>
      </c>
      <c r="F66" s="17">
        <f t="shared" si="3"/>
        <v>40083.471399999995</v>
      </c>
      <c r="G66" s="17">
        <v>0</v>
      </c>
      <c r="H66" s="17">
        <f t="shared" si="4"/>
        <v>0</v>
      </c>
      <c r="I66" s="17">
        <f t="shared" si="5"/>
        <v>40083.471399999995</v>
      </c>
      <c r="J66" s="42"/>
    </row>
    <row r="67" spans="1:12" ht="15.95" customHeight="1" x14ac:dyDescent="0.2">
      <c r="A67" s="13">
        <v>2.4</v>
      </c>
      <c r="B67" s="36" t="s">
        <v>188</v>
      </c>
      <c r="C67" s="17">
        <v>491.25</v>
      </c>
      <c r="D67" s="38" t="s">
        <v>35</v>
      </c>
      <c r="E67" s="17">
        <v>425</v>
      </c>
      <c r="F67" s="17">
        <f t="shared" ref="F67:F69" si="6">C67*E67</f>
        <v>208781.25</v>
      </c>
      <c r="G67" s="17">
        <v>35</v>
      </c>
      <c r="H67" s="17">
        <f t="shared" ref="H67:H69" si="7">C67*G67</f>
        <v>17193.75</v>
      </c>
      <c r="I67" s="17">
        <f t="shared" ref="I67:I69" si="8">F67+H67</f>
        <v>225975</v>
      </c>
      <c r="J67" s="21"/>
    </row>
    <row r="68" spans="1:12" ht="15.95" customHeight="1" x14ac:dyDescent="0.2">
      <c r="A68" s="13" t="s">
        <v>71</v>
      </c>
      <c r="B68" s="36" t="s">
        <v>189</v>
      </c>
      <c r="C68" s="17">
        <v>491.25</v>
      </c>
      <c r="D68" s="38" t="s">
        <v>35</v>
      </c>
      <c r="E68" s="17">
        <v>35</v>
      </c>
      <c r="F68" s="17">
        <f t="shared" si="6"/>
        <v>17193.75</v>
      </c>
      <c r="G68" s="17">
        <v>5</v>
      </c>
      <c r="H68" s="17">
        <f t="shared" si="7"/>
        <v>2456.25</v>
      </c>
      <c r="I68" s="17">
        <f t="shared" si="8"/>
        <v>19650</v>
      </c>
      <c r="J68" s="21"/>
    </row>
    <row r="69" spans="1:12" ht="15.95" customHeight="1" x14ac:dyDescent="0.2">
      <c r="A69" s="13" t="s">
        <v>72</v>
      </c>
      <c r="B69" s="36" t="s">
        <v>126</v>
      </c>
      <c r="C69" s="17">
        <v>491.25</v>
      </c>
      <c r="D69" s="38" t="s">
        <v>20</v>
      </c>
      <c r="E69" s="17">
        <v>60.94</v>
      </c>
      <c r="F69" s="17">
        <f t="shared" si="6"/>
        <v>29936.774999999998</v>
      </c>
      <c r="G69" s="17">
        <v>24.5</v>
      </c>
      <c r="H69" s="17">
        <f t="shared" si="7"/>
        <v>12035.625</v>
      </c>
      <c r="I69" s="17">
        <f t="shared" si="8"/>
        <v>41972.399999999994</v>
      </c>
      <c r="J69" s="41"/>
    </row>
    <row r="70" spans="1:12" ht="15.95" customHeight="1" x14ac:dyDescent="0.2">
      <c r="A70" s="13" t="s">
        <v>73</v>
      </c>
      <c r="B70" s="36" t="s">
        <v>57</v>
      </c>
      <c r="C70" s="17">
        <v>0.08</v>
      </c>
      <c r="D70" s="38" t="s">
        <v>19</v>
      </c>
      <c r="E70" s="17">
        <v>27157.63</v>
      </c>
      <c r="F70" s="17">
        <f>C70*E70</f>
        <v>2172.6104</v>
      </c>
      <c r="G70" s="17">
        <v>4400</v>
      </c>
      <c r="H70" s="17">
        <f>C70*G70</f>
        <v>352</v>
      </c>
      <c r="I70" s="17">
        <f>F70+H70</f>
        <v>2524.6104</v>
      </c>
      <c r="J70" s="21"/>
    </row>
    <row r="71" spans="1:12" ht="15.95" customHeight="1" x14ac:dyDescent="0.2">
      <c r="A71" s="13" t="s">
        <v>74</v>
      </c>
      <c r="B71" s="36" t="s">
        <v>59</v>
      </c>
      <c r="C71" s="17">
        <v>2.39</v>
      </c>
      <c r="D71" s="38" t="s">
        <v>21</v>
      </c>
      <c r="E71" s="17">
        <v>57.94</v>
      </c>
      <c r="F71" s="17">
        <f>C71*E71</f>
        <v>138.47659999999999</v>
      </c>
      <c r="G71" s="17">
        <v>0</v>
      </c>
      <c r="H71" s="17">
        <f>C71*G71</f>
        <v>0</v>
      </c>
      <c r="I71" s="17">
        <f>F71+H71</f>
        <v>138.47659999999999</v>
      </c>
      <c r="J71" s="145"/>
    </row>
    <row r="72" spans="1:12" ht="15.95" customHeight="1" x14ac:dyDescent="0.2">
      <c r="A72" s="13"/>
      <c r="B72" s="13"/>
      <c r="C72" s="17"/>
      <c r="D72" s="38"/>
      <c r="E72" s="17"/>
      <c r="F72" s="17"/>
      <c r="G72" s="17"/>
      <c r="H72" s="17"/>
      <c r="I72" s="17"/>
      <c r="J72" s="42">
        <f>I49+I50+I51+I52+I53+I56+I57+I58+I60+I61+I62+I63+I64+I65+I66+I67+I68+I69+I70+I71</f>
        <v>2210841.20536</v>
      </c>
      <c r="L72" s="64"/>
    </row>
    <row r="73" spans="1:12" ht="15.95" customHeight="1" x14ac:dyDescent="0.2">
      <c r="A73" s="45">
        <v>3</v>
      </c>
      <c r="B73" s="45" t="s">
        <v>46</v>
      </c>
      <c r="C73" s="46"/>
      <c r="D73" s="47"/>
      <c r="E73" s="46"/>
      <c r="F73" s="46"/>
      <c r="G73" s="46"/>
      <c r="H73" s="46"/>
      <c r="I73" s="46"/>
      <c r="J73" s="21"/>
    </row>
    <row r="74" spans="1:12" ht="15.95" customHeight="1" x14ac:dyDescent="0.2">
      <c r="A74" s="13">
        <v>3.1</v>
      </c>
      <c r="B74" s="36" t="s">
        <v>190</v>
      </c>
      <c r="C74" s="17">
        <v>883.26</v>
      </c>
      <c r="D74" s="38" t="s">
        <v>24</v>
      </c>
      <c r="E74" s="17">
        <v>30.82</v>
      </c>
      <c r="F74" s="17">
        <f>C74*E74</f>
        <v>27222.073199999999</v>
      </c>
      <c r="G74" s="17">
        <v>10</v>
      </c>
      <c r="H74" s="17">
        <f>C74*G74</f>
        <v>8832.6</v>
      </c>
      <c r="I74" s="17">
        <f>F74+H74</f>
        <v>36054.673199999997</v>
      </c>
      <c r="J74" s="21"/>
    </row>
    <row r="75" spans="1:12" ht="15.95" customHeight="1" x14ac:dyDescent="0.2">
      <c r="A75" s="13">
        <v>3.2</v>
      </c>
      <c r="B75" s="36" t="s">
        <v>127</v>
      </c>
      <c r="C75" s="17">
        <v>1291.08</v>
      </c>
      <c r="D75" s="38" t="s">
        <v>24</v>
      </c>
      <c r="E75" s="17">
        <v>22.56</v>
      </c>
      <c r="F75" s="17">
        <f>C75*E75</f>
        <v>29126.764799999997</v>
      </c>
      <c r="G75" s="17">
        <v>10</v>
      </c>
      <c r="H75" s="17">
        <f>C75*G75</f>
        <v>12910.8</v>
      </c>
      <c r="I75" s="17">
        <f>F75+H75</f>
        <v>42037.564799999993</v>
      </c>
      <c r="J75" s="42"/>
    </row>
    <row r="76" spans="1:12" ht="15.95" customHeight="1" x14ac:dyDescent="0.2">
      <c r="A76" s="13">
        <v>3.3</v>
      </c>
      <c r="B76" s="36" t="s">
        <v>216</v>
      </c>
      <c r="C76" s="36">
        <v>17.760000000000002</v>
      </c>
      <c r="D76" s="38" t="s">
        <v>24</v>
      </c>
      <c r="E76" s="17">
        <v>25.7</v>
      </c>
      <c r="F76" s="17">
        <f>C76*E76</f>
        <v>456.43200000000002</v>
      </c>
      <c r="G76" s="17">
        <v>10</v>
      </c>
      <c r="H76" s="17">
        <f>C76*G76</f>
        <v>177.60000000000002</v>
      </c>
      <c r="I76" s="17">
        <f>F76+H76</f>
        <v>634.03200000000004</v>
      </c>
      <c r="J76" s="42"/>
      <c r="L76" s="65"/>
    </row>
    <row r="77" spans="1:12" ht="15.95" customHeight="1" x14ac:dyDescent="0.2">
      <c r="A77" s="13">
        <v>3.4</v>
      </c>
      <c r="B77" s="36" t="s">
        <v>215</v>
      </c>
      <c r="C77" s="36">
        <v>21.94</v>
      </c>
      <c r="D77" s="38" t="s">
        <v>24</v>
      </c>
      <c r="E77" s="17">
        <v>28.7</v>
      </c>
      <c r="F77" s="17">
        <f>C77*E77</f>
        <v>629.678</v>
      </c>
      <c r="G77" s="17">
        <v>10</v>
      </c>
      <c r="H77" s="17">
        <f>C77*G77</f>
        <v>219.4</v>
      </c>
      <c r="I77" s="17">
        <f>F77+H77</f>
        <v>849.07799999999997</v>
      </c>
      <c r="J77" s="42"/>
      <c r="L77" s="65"/>
    </row>
    <row r="78" spans="1:12" ht="15.95" customHeight="1" x14ac:dyDescent="0.2">
      <c r="A78" s="66"/>
      <c r="B78" s="67" t="s">
        <v>22</v>
      </c>
      <c r="C78" s="68"/>
      <c r="D78" s="69"/>
      <c r="E78" s="70"/>
      <c r="F78" s="70"/>
      <c r="G78" s="70"/>
      <c r="H78" s="70"/>
      <c r="I78" s="70">
        <f>SUM(I55:I77)</f>
        <v>2851449.8345329002</v>
      </c>
      <c r="J78" s="71"/>
    </row>
    <row r="79" spans="1:12" ht="15.95" customHeight="1" x14ac:dyDescent="0.2">
      <c r="A79" s="72"/>
      <c r="B79" s="73" t="s">
        <v>23</v>
      </c>
      <c r="C79" s="74"/>
      <c r="D79" s="75"/>
      <c r="E79" s="76"/>
      <c r="F79" s="76"/>
      <c r="G79" s="76"/>
      <c r="H79" s="76"/>
      <c r="I79" s="76">
        <f>I78</f>
        <v>2851449.8345329002</v>
      </c>
      <c r="J79" s="77"/>
    </row>
    <row r="80" spans="1:12" ht="15.95" customHeight="1" x14ac:dyDescent="0.2">
      <c r="A80" s="13">
        <v>3.5</v>
      </c>
      <c r="B80" s="36" t="s">
        <v>296</v>
      </c>
      <c r="C80" s="38">
        <v>248.8</v>
      </c>
      <c r="D80" s="38" t="s">
        <v>25</v>
      </c>
      <c r="E80" s="17">
        <v>85</v>
      </c>
      <c r="F80" s="17">
        <f t="shared" ref="F80:F87" si="9">C80*E80</f>
        <v>21148</v>
      </c>
      <c r="G80" s="17">
        <v>35</v>
      </c>
      <c r="H80" s="17">
        <f t="shared" ref="H80:H87" si="10">C80*G80</f>
        <v>8708</v>
      </c>
      <c r="I80" s="17">
        <f t="shared" ref="I80:I87" si="11">F80+H80</f>
        <v>29856</v>
      </c>
      <c r="J80" s="21"/>
    </row>
    <row r="81" spans="1:12" ht="15.95" customHeight="1" x14ac:dyDescent="0.2">
      <c r="A81" s="13">
        <v>3.6</v>
      </c>
      <c r="B81" s="78" t="s">
        <v>191</v>
      </c>
      <c r="C81" s="79">
        <v>333</v>
      </c>
      <c r="D81" s="38" t="s">
        <v>35</v>
      </c>
      <c r="E81" s="17">
        <v>550</v>
      </c>
      <c r="F81" s="17">
        <f t="shared" si="9"/>
        <v>183150</v>
      </c>
      <c r="G81" s="17">
        <v>150</v>
      </c>
      <c r="H81" s="17">
        <f t="shared" si="10"/>
        <v>49950</v>
      </c>
      <c r="I81" s="17">
        <f t="shared" si="11"/>
        <v>233100</v>
      </c>
      <c r="J81" s="21"/>
    </row>
    <row r="82" spans="1:12" ht="15.95" customHeight="1" x14ac:dyDescent="0.2">
      <c r="A82" s="13">
        <v>3.7</v>
      </c>
      <c r="B82" s="80" t="s">
        <v>139</v>
      </c>
      <c r="C82" s="79">
        <v>333</v>
      </c>
      <c r="D82" s="38" t="s">
        <v>35</v>
      </c>
      <c r="E82" s="17">
        <v>220</v>
      </c>
      <c r="F82" s="17">
        <f t="shared" si="9"/>
        <v>73260</v>
      </c>
      <c r="G82" s="17">
        <v>80</v>
      </c>
      <c r="H82" s="17">
        <f t="shared" si="10"/>
        <v>26640</v>
      </c>
      <c r="I82" s="17">
        <f t="shared" si="11"/>
        <v>99900</v>
      </c>
      <c r="J82" s="81"/>
    </row>
    <row r="83" spans="1:12" ht="15.95" customHeight="1" x14ac:dyDescent="0.2">
      <c r="A83" s="13">
        <v>3.8</v>
      </c>
      <c r="B83" s="80" t="s">
        <v>210</v>
      </c>
      <c r="C83" s="79">
        <v>333</v>
      </c>
      <c r="D83" s="38" t="s">
        <v>35</v>
      </c>
      <c r="E83" s="17">
        <v>95</v>
      </c>
      <c r="F83" s="17">
        <f t="shared" si="9"/>
        <v>31635</v>
      </c>
      <c r="G83" s="17">
        <v>45</v>
      </c>
      <c r="H83" s="17">
        <f t="shared" si="10"/>
        <v>14985</v>
      </c>
      <c r="I83" s="17">
        <f t="shared" si="11"/>
        <v>46620</v>
      </c>
      <c r="J83" s="81"/>
    </row>
    <row r="84" spans="1:12" ht="15.95" customHeight="1" x14ac:dyDescent="0.2">
      <c r="A84" s="13">
        <v>3.9</v>
      </c>
      <c r="B84" s="80" t="s">
        <v>211</v>
      </c>
      <c r="C84" s="79">
        <v>22</v>
      </c>
      <c r="D84" s="38" t="s">
        <v>26</v>
      </c>
      <c r="E84" s="17">
        <v>275</v>
      </c>
      <c r="F84" s="17">
        <f t="shared" si="9"/>
        <v>6050</v>
      </c>
      <c r="G84" s="17">
        <v>50</v>
      </c>
      <c r="H84" s="17">
        <f t="shared" si="10"/>
        <v>1100</v>
      </c>
      <c r="I84" s="17">
        <f t="shared" si="11"/>
        <v>7150</v>
      </c>
      <c r="J84" s="81"/>
    </row>
    <row r="85" spans="1:12" ht="15.95" customHeight="1" x14ac:dyDescent="0.2">
      <c r="A85" s="82">
        <v>3.1</v>
      </c>
      <c r="B85" s="80" t="s">
        <v>212</v>
      </c>
      <c r="C85" s="79">
        <v>30</v>
      </c>
      <c r="D85" s="38" t="s">
        <v>26</v>
      </c>
      <c r="E85" s="17">
        <v>350</v>
      </c>
      <c r="F85" s="17">
        <f t="shared" si="9"/>
        <v>10500</v>
      </c>
      <c r="G85" s="17">
        <v>50</v>
      </c>
      <c r="H85" s="17">
        <f t="shared" si="10"/>
        <v>1500</v>
      </c>
      <c r="I85" s="17">
        <f t="shared" si="11"/>
        <v>12000</v>
      </c>
      <c r="J85" s="83"/>
      <c r="L85" s="65"/>
    </row>
    <row r="86" spans="1:12" ht="15.95" customHeight="1" x14ac:dyDescent="0.2">
      <c r="A86" s="82">
        <v>3.11</v>
      </c>
      <c r="B86" s="80" t="s">
        <v>129</v>
      </c>
      <c r="C86" s="79">
        <v>74</v>
      </c>
      <c r="D86" s="38" t="s">
        <v>26</v>
      </c>
      <c r="E86" s="17">
        <v>175</v>
      </c>
      <c r="F86" s="17">
        <f t="shared" si="9"/>
        <v>12950</v>
      </c>
      <c r="G86" s="17">
        <v>73</v>
      </c>
      <c r="H86" s="17">
        <f t="shared" si="10"/>
        <v>5402</v>
      </c>
      <c r="I86" s="17">
        <f t="shared" si="11"/>
        <v>18352</v>
      </c>
      <c r="J86" s="84"/>
      <c r="L86" s="65"/>
    </row>
    <row r="87" spans="1:12" ht="15.95" customHeight="1" x14ac:dyDescent="0.2">
      <c r="A87" s="82">
        <v>3.12</v>
      </c>
      <c r="B87" s="36" t="s">
        <v>130</v>
      </c>
      <c r="C87" s="79">
        <v>74</v>
      </c>
      <c r="D87" s="38" t="s">
        <v>26</v>
      </c>
      <c r="E87" s="17">
        <v>220</v>
      </c>
      <c r="F87" s="17">
        <f t="shared" si="9"/>
        <v>16280</v>
      </c>
      <c r="G87" s="17">
        <v>73</v>
      </c>
      <c r="H87" s="17">
        <f t="shared" si="10"/>
        <v>5402</v>
      </c>
      <c r="I87" s="17">
        <f t="shared" si="11"/>
        <v>21682</v>
      </c>
      <c r="J87" s="83">
        <f>I74+I75+I76+I77+I80+I81+I82+I83+I84+I85+I86+I87</f>
        <v>548235.348</v>
      </c>
    </row>
    <row r="88" spans="1:12" ht="15.95" customHeight="1" x14ac:dyDescent="0.2">
      <c r="A88" s="13"/>
      <c r="B88" s="86"/>
      <c r="C88" s="79"/>
      <c r="D88" s="38"/>
      <c r="E88" s="17"/>
      <c r="F88" s="17"/>
      <c r="G88" s="17"/>
      <c r="H88" s="17"/>
      <c r="I88" s="17"/>
      <c r="J88" s="87"/>
    </row>
    <row r="89" spans="1:12" ht="15.95" customHeight="1" x14ac:dyDescent="0.2">
      <c r="A89" s="45">
        <v>4</v>
      </c>
      <c r="B89" s="45" t="s">
        <v>47</v>
      </c>
      <c r="C89" s="47"/>
      <c r="D89" s="47"/>
      <c r="E89" s="46"/>
      <c r="F89" s="46"/>
      <c r="G89" s="46"/>
      <c r="H89" s="46"/>
      <c r="I89" s="46"/>
      <c r="J89" s="81"/>
    </row>
    <row r="90" spans="1:12" ht="15.95" customHeight="1" x14ac:dyDescent="0.2">
      <c r="A90" s="13">
        <v>4.0999999999999996</v>
      </c>
      <c r="B90" s="36" t="s">
        <v>192</v>
      </c>
      <c r="C90" s="38">
        <v>545.25</v>
      </c>
      <c r="D90" s="38" t="s">
        <v>35</v>
      </c>
      <c r="E90" s="17">
        <v>219</v>
      </c>
      <c r="F90" s="17">
        <f>C90*E90</f>
        <v>119409.75</v>
      </c>
      <c r="G90" s="17">
        <v>75</v>
      </c>
      <c r="H90" s="17">
        <f>C90*G90</f>
        <v>40893.75</v>
      </c>
      <c r="I90" s="17">
        <f>F90+H90</f>
        <v>160303.5</v>
      </c>
      <c r="J90" s="81"/>
    </row>
    <row r="91" spans="1:12" ht="15.95" customHeight="1" x14ac:dyDescent="0.2">
      <c r="A91" s="13">
        <v>4.2</v>
      </c>
      <c r="B91" s="16" t="s">
        <v>193</v>
      </c>
      <c r="C91" s="38">
        <v>48.75</v>
      </c>
      <c r="D91" s="38" t="s">
        <v>35</v>
      </c>
      <c r="E91" s="17">
        <v>175</v>
      </c>
      <c r="F91" s="17">
        <f>C91*E91</f>
        <v>8531.25</v>
      </c>
      <c r="G91" s="17">
        <v>92</v>
      </c>
      <c r="H91" s="17">
        <f>C91*G91</f>
        <v>4485</v>
      </c>
      <c r="I91" s="17">
        <f>F91+H91</f>
        <v>13016.25</v>
      </c>
      <c r="J91" s="81"/>
    </row>
    <row r="92" spans="1:12" ht="15.95" customHeight="1" x14ac:dyDescent="0.2">
      <c r="A92" s="13">
        <v>4.3</v>
      </c>
      <c r="B92" s="16" t="s">
        <v>194</v>
      </c>
      <c r="C92" s="38">
        <v>187.36</v>
      </c>
      <c r="D92" s="38" t="s">
        <v>35</v>
      </c>
      <c r="E92" s="17">
        <v>95</v>
      </c>
      <c r="F92" s="17">
        <f>C92*E92</f>
        <v>17799.2</v>
      </c>
      <c r="G92" s="17">
        <v>54</v>
      </c>
      <c r="H92" s="17">
        <f>C92*G92</f>
        <v>10117.44</v>
      </c>
      <c r="I92" s="17">
        <f>F92+H92</f>
        <v>27916.639999999999</v>
      </c>
      <c r="J92" s="83">
        <f>SUM(I90:I92)</f>
        <v>201236.39</v>
      </c>
    </row>
    <row r="93" spans="1:12" ht="15.95" customHeight="1" x14ac:dyDescent="0.2">
      <c r="A93" s="13"/>
      <c r="B93" s="16"/>
      <c r="C93" s="38"/>
      <c r="D93" s="38"/>
      <c r="E93" s="17"/>
      <c r="F93" s="17"/>
      <c r="G93" s="17"/>
      <c r="H93" s="17"/>
      <c r="I93" s="17"/>
      <c r="J93" s="83"/>
    </row>
    <row r="94" spans="1:12" ht="15.95" customHeight="1" x14ac:dyDescent="0.2">
      <c r="A94" s="45">
        <v>5</v>
      </c>
      <c r="B94" s="45" t="s">
        <v>48</v>
      </c>
      <c r="C94" s="88"/>
      <c r="D94" s="47"/>
      <c r="E94" s="46"/>
      <c r="F94" s="46"/>
      <c r="G94" s="46"/>
      <c r="H94" s="46"/>
      <c r="I94" s="46"/>
      <c r="J94" s="81"/>
    </row>
    <row r="95" spans="1:12" ht="15.95" customHeight="1" x14ac:dyDescent="0.2">
      <c r="A95" s="13">
        <v>5.0999999999999996</v>
      </c>
      <c r="B95" s="13" t="s">
        <v>379</v>
      </c>
      <c r="C95" s="17">
        <v>37.5</v>
      </c>
      <c r="D95" s="38" t="s">
        <v>35</v>
      </c>
      <c r="E95" s="17">
        <v>456.96</v>
      </c>
      <c r="F95" s="17">
        <f t="shared" ref="F95:F102" si="12">C95*E95</f>
        <v>17136</v>
      </c>
      <c r="G95" s="17">
        <v>153.66999999999999</v>
      </c>
      <c r="H95" s="17">
        <f t="shared" ref="H95:H102" si="13">C95*G95</f>
        <v>5762.6249999999991</v>
      </c>
      <c r="I95" s="17">
        <f t="shared" ref="I95:I102" si="14">F95+H95</f>
        <v>22898.625</v>
      </c>
      <c r="J95" s="81"/>
      <c r="L95" s="65"/>
    </row>
    <row r="96" spans="1:12" ht="15.95" customHeight="1" x14ac:dyDescent="0.2">
      <c r="A96" s="13">
        <v>5.2</v>
      </c>
      <c r="B96" s="36" t="s">
        <v>195</v>
      </c>
      <c r="C96" s="17">
        <v>441.7</v>
      </c>
      <c r="D96" s="38" t="s">
        <v>35</v>
      </c>
      <c r="E96" s="17">
        <v>532.29999999999995</v>
      </c>
      <c r="F96" s="17">
        <f t="shared" si="12"/>
        <v>235116.90999999997</v>
      </c>
      <c r="G96" s="17">
        <v>192</v>
      </c>
      <c r="H96" s="17">
        <f t="shared" si="13"/>
        <v>84806.399999999994</v>
      </c>
      <c r="I96" s="17">
        <f t="shared" si="14"/>
        <v>319923.30999999994</v>
      </c>
      <c r="J96" s="81"/>
    </row>
    <row r="97" spans="1:10" ht="15.95" customHeight="1" x14ac:dyDescent="0.2">
      <c r="A97" s="13">
        <v>5.3</v>
      </c>
      <c r="B97" s="36" t="s">
        <v>196</v>
      </c>
      <c r="C97" s="17">
        <v>342.7</v>
      </c>
      <c r="D97" s="38" t="s">
        <v>35</v>
      </c>
      <c r="E97" s="17">
        <v>265.81</v>
      </c>
      <c r="F97" s="17">
        <f t="shared" si="12"/>
        <v>91093.087</v>
      </c>
      <c r="G97" s="17">
        <v>158</v>
      </c>
      <c r="H97" s="17">
        <f t="shared" si="13"/>
        <v>54146.6</v>
      </c>
      <c r="I97" s="17">
        <f t="shared" si="14"/>
        <v>145239.68700000001</v>
      </c>
      <c r="J97" s="81"/>
    </row>
    <row r="98" spans="1:10" ht="15.95" customHeight="1" x14ac:dyDescent="0.2">
      <c r="A98" s="13">
        <v>5.4</v>
      </c>
      <c r="B98" s="16" t="s">
        <v>197</v>
      </c>
      <c r="C98" s="17">
        <v>12.8</v>
      </c>
      <c r="D98" s="38" t="s">
        <v>35</v>
      </c>
      <c r="E98" s="17">
        <v>120.15</v>
      </c>
      <c r="F98" s="17">
        <f t="shared" si="12"/>
        <v>1537.92</v>
      </c>
      <c r="G98" s="17">
        <v>61</v>
      </c>
      <c r="H98" s="17">
        <f t="shared" si="13"/>
        <v>780.80000000000007</v>
      </c>
      <c r="I98" s="17">
        <f t="shared" si="14"/>
        <v>2318.7200000000003</v>
      </c>
      <c r="J98" s="81"/>
    </row>
    <row r="99" spans="1:10" ht="15" customHeight="1" x14ac:dyDescent="0.2">
      <c r="A99" s="13">
        <v>5.5</v>
      </c>
      <c r="B99" s="16" t="s">
        <v>275</v>
      </c>
      <c r="C99" s="17">
        <v>12.8</v>
      </c>
      <c r="D99" s="38" t="s">
        <v>35</v>
      </c>
      <c r="E99" s="17">
        <v>380</v>
      </c>
      <c r="F99" s="17">
        <f t="shared" si="12"/>
        <v>4864</v>
      </c>
      <c r="G99" s="17">
        <v>70</v>
      </c>
      <c r="H99" s="17">
        <f t="shared" si="13"/>
        <v>896</v>
      </c>
      <c r="I99" s="17">
        <f t="shared" si="14"/>
        <v>5760</v>
      </c>
      <c r="J99" s="81"/>
    </row>
    <row r="100" spans="1:10" ht="15.95" customHeight="1" x14ac:dyDescent="0.2">
      <c r="A100" s="13">
        <v>5.6</v>
      </c>
      <c r="B100" s="36" t="s">
        <v>86</v>
      </c>
      <c r="C100" s="17">
        <v>390</v>
      </c>
      <c r="D100" s="38" t="s">
        <v>26</v>
      </c>
      <c r="E100" s="17">
        <v>105</v>
      </c>
      <c r="F100" s="17">
        <f t="shared" si="12"/>
        <v>40950</v>
      </c>
      <c r="G100" s="17">
        <v>55</v>
      </c>
      <c r="H100" s="17">
        <f t="shared" si="13"/>
        <v>21450</v>
      </c>
      <c r="I100" s="17">
        <f t="shared" si="14"/>
        <v>62400</v>
      </c>
      <c r="J100" s="81"/>
    </row>
    <row r="101" spans="1:10" ht="15.95" customHeight="1" x14ac:dyDescent="0.2">
      <c r="A101" s="13">
        <v>5.7</v>
      </c>
      <c r="B101" s="36" t="s">
        <v>95</v>
      </c>
      <c r="C101" s="89">
        <f>342.7+390+12.8</f>
        <v>745.5</v>
      </c>
      <c r="D101" s="38" t="s">
        <v>35</v>
      </c>
      <c r="E101" s="17">
        <v>107.56</v>
      </c>
      <c r="F101" s="17">
        <f t="shared" si="12"/>
        <v>80185.98</v>
      </c>
      <c r="G101" s="17">
        <v>61</v>
      </c>
      <c r="H101" s="17">
        <f t="shared" si="13"/>
        <v>45475.5</v>
      </c>
      <c r="I101" s="17">
        <f t="shared" si="14"/>
        <v>125661.48</v>
      </c>
      <c r="J101" s="83"/>
    </row>
    <row r="102" spans="1:10" ht="15.95" customHeight="1" x14ac:dyDescent="0.2">
      <c r="A102" s="13">
        <v>5.8</v>
      </c>
      <c r="B102" s="18" t="s">
        <v>274</v>
      </c>
      <c r="C102" s="89">
        <v>22.5</v>
      </c>
      <c r="D102" s="38" t="s">
        <v>35</v>
      </c>
      <c r="E102" s="17">
        <v>475.59</v>
      </c>
      <c r="F102" s="17">
        <f t="shared" si="12"/>
        <v>10700.775</v>
      </c>
      <c r="G102" s="17">
        <v>165</v>
      </c>
      <c r="H102" s="17">
        <f t="shared" si="13"/>
        <v>3712.5</v>
      </c>
      <c r="I102" s="17">
        <f t="shared" si="14"/>
        <v>14413.275</v>
      </c>
      <c r="J102" s="83">
        <f>SUM(I95:I102)</f>
        <v>698615.09699999995</v>
      </c>
    </row>
    <row r="103" spans="1:10" ht="15.95" customHeight="1" x14ac:dyDescent="0.2">
      <c r="A103" s="49"/>
      <c r="B103" s="90" t="s">
        <v>22</v>
      </c>
      <c r="C103" s="51"/>
      <c r="D103" s="52"/>
      <c r="E103" s="53"/>
      <c r="F103" s="53"/>
      <c r="G103" s="53"/>
      <c r="H103" s="53"/>
      <c r="I103" s="53">
        <f>SUM(I79:I102)</f>
        <v>4219961.3215329014</v>
      </c>
      <c r="J103" s="54"/>
    </row>
    <row r="104" spans="1:10" ht="15.95" customHeight="1" x14ac:dyDescent="0.2">
      <c r="A104" s="6"/>
      <c r="B104" s="55" t="s">
        <v>23</v>
      </c>
      <c r="C104" s="56"/>
      <c r="D104" s="57"/>
      <c r="E104" s="58"/>
      <c r="F104" s="58"/>
      <c r="G104" s="58"/>
      <c r="H104" s="58"/>
      <c r="I104" s="58">
        <f>I103</f>
        <v>4219961.3215329014</v>
      </c>
      <c r="J104" s="59"/>
    </row>
    <row r="105" spans="1:10" ht="15.95" customHeight="1" x14ac:dyDescent="0.2">
      <c r="A105" s="45">
        <v>6</v>
      </c>
      <c r="B105" s="91" t="s">
        <v>49</v>
      </c>
      <c r="C105" s="88"/>
      <c r="D105" s="47"/>
      <c r="E105" s="46"/>
      <c r="F105" s="46"/>
      <c r="G105" s="46"/>
      <c r="H105" s="46"/>
      <c r="I105" s="46"/>
      <c r="J105" s="81"/>
    </row>
    <row r="106" spans="1:10" ht="15.95" customHeight="1" x14ac:dyDescent="0.2">
      <c r="A106" s="13">
        <v>6.1</v>
      </c>
      <c r="B106" s="36" t="s">
        <v>75</v>
      </c>
      <c r="C106" s="92">
        <v>1238.54</v>
      </c>
      <c r="D106" s="38" t="s">
        <v>35</v>
      </c>
      <c r="E106" s="17">
        <v>315.06</v>
      </c>
      <c r="F106" s="17">
        <f t="shared" ref="F106:F114" si="15">C106*E106</f>
        <v>390214.41239999997</v>
      </c>
      <c r="G106" s="17">
        <v>94</v>
      </c>
      <c r="H106" s="17">
        <f t="shared" ref="H106:H114" si="16">C106*G106</f>
        <v>116422.76</v>
      </c>
      <c r="I106" s="17">
        <f t="shared" ref="I106:I114" si="17">F106+H106</f>
        <v>506637.17239999998</v>
      </c>
      <c r="J106" s="81"/>
    </row>
    <row r="107" spans="1:10" ht="15.95" customHeight="1" x14ac:dyDescent="0.2">
      <c r="A107" s="13">
        <v>6.2</v>
      </c>
      <c r="B107" s="36" t="s">
        <v>267</v>
      </c>
      <c r="C107" s="92">
        <v>278.89999999999998</v>
      </c>
      <c r="D107" s="38" t="s">
        <v>35</v>
      </c>
      <c r="E107" s="17">
        <v>455.34</v>
      </c>
      <c r="F107" s="17">
        <f t="shared" si="15"/>
        <v>126994.32599999999</v>
      </c>
      <c r="G107" s="17">
        <v>181</v>
      </c>
      <c r="H107" s="17">
        <f t="shared" si="16"/>
        <v>50480.899999999994</v>
      </c>
      <c r="I107" s="17">
        <f t="shared" si="17"/>
        <v>177475.22599999997</v>
      </c>
      <c r="J107" s="81"/>
    </row>
    <row r="108" spans="1:10" ht="15.95" customHeight="1" x14ac:dyDescent="0.2">
      <c r="A108" s="13">
        <v>6.4</v>
      </c>
      <c r="B108" s="36" t="s">
        <v>198</v>
      </c>
      <c r="C108" s="92">
        <v>21.86</v>
      </c>
      <c r="D108" s="38" t="s">
        <v>35</v>
      </c>
      <c r="E108" s="17">
        <v>550.89</v>
      </c>
      <c r="F108" s="17">
        <f t="shared" si="15"/>
        <v>12042.455399999999</v>
      </c>
      <c r="G108" s="17">
        <v>106</v>
      </c>
      <c r="H108" s="17">
        <f t="shared" si="16"/>
        <v>2317.16</v>
      </c>
      <c r="I108" s="17">
        <f t="shared" si="17"/>
        <v>14359.615399999999</v>
      </c>
      <c r="J108" s="93"/>
    </row>
    <row r="109" spans="1:10" ht="15.95" customHeight="1" x14ac:dyDescent="0.2">
      <c r="A109" s="13">
        <v>6.5</v>
      </c>
      <c r="B109" s="36" t="s">
        <v>98</v>
      </c>
      <c r="C109" s="92">
        <v>1507.98</v>
      </c>
      <c r="D109" s="38" t="s">
        <v>35</v>
      </c>
      <c r="E109" s="17">
        <v>89</v>
      </c>
      <c r="F109" s="17">
        <f t="shared" si="15"/>
        <v>134210.22</v>
      </c>
      <c r="G109" s="17">
        <v>87</v>
      </c>
      <c r="H109" s="17">
        <f t="shared" si="16"/>
        <v>131194.26</v>
      </c>
      <c r="I109" s="17">
        <f t="shared" si="17"/>
        <v>265404.48</v>
      </c>
      <c r="J109" s="81"/>
    </row>
    <row r="110" spans="1:10" ht="15.95" customHeight="1" x14ac:dyDescent="0.2">
      <c r="A110" s="13">
        <v>6.6</v>
      </c>
      <c r="B110" s="36" t="s">
        <v>99</v>
      </c>
      <c r="C110" s="92">
        <v>641.16999999999996</v>
      </c>
      <c r="D110" s="38" t="s">
        <v>35</v>
      </c>
      <c r="E110" s="17">
        <v>89</v>
      </c>
      <c r="F110" s="17">
        <f t="shared" si="15"/>
        <v>57064.13</v>
      </c>
      <c r="G110" s="17">
        <v>65</v>
      </c>
      <c r="H110" s="17">
        <f t="shared" si="16"/>
        <v>41676.049999999996</v>
      </c>
      <c r="I110" s="17">
        <f t="shared" si="17"/>
        <v>98740.18</v>
      </c>
      <c r="J110" s="81"/>
    </row>
    <row r="111" spans="1:10" ht="15" customHeight="1" x14ac:dyDescent="0.2">
      <c r="A111" s="13">
        <v>6.7</v>
      </c>
      <c r="B111" s="36" t="s">
        <v>101</v>
      </c>
      <c r="C111" s="94">
        <v>333.17</v>
      </c>
      <c r="D111" s="47" t="s">
        <v>35</v>
      </c>
      <c r="E111" s="17">
        <v>89</v>
      </c>
      <c r="F111" s="17">
        <f t="shared" si="15"/>
        <v>29652.13</v>
      </c>
      <c r="G111" s="17">
        <v>105</v>
      </c>
      <c r="H111" s="17">
        <f t="shared" si="16"/>
        <v>34982.85</v>
      </c>
      <c r="I111" s="17">
        <f t="shared" si="17"/>
        <v>64634.979999999996</v>
      </c>
      <c r="J111" s="85"/>
    </row>
    <row r="112" spans="1:10" ht="15" customHeight="1" x14ac:dyDescent="0.2">
      <c r="A112" s="13">
        <v>6.8</v>
      </c>
      <c r="B112" s="36" t="s">
        <v>102</v>
      </c>
      <c r="C112" s="94">
        <v>624.94000000000005</v>
      </c>
      <c r="D112" s="47" t="s">
        <v>35</v>
      </c>
      <c r="E112" s="17">
        <v>89</v>
      </c>
      <c r="F112" s="17">
        <f t="shared" si="15"/>
        <v>55619.66</v>
      </c>
      <c r="G112" s="17">
        <v>115</v>
      </c>
      <c r="H112" s="17">
        <f t="shared" si="16"/>
        <v>71868.100000000006</v>
      </c>
      <c r="I112" s="17">
        <f t="shared" si="17"/>
        <v>127487.76000000001</v>
      </c>
      <c r="J112" s="85"/>
    </row>
    <row r="113" spans="1:12" ht="15.95" customHeight="1" x14ac:dyDescent="0.2">
      <c r="A113" s="13">
        <v>6.9</v>
      </c>
      <c r="B113" s="16" t="s">
        <v>76</v>
      </c>
      <c r="C113" s="92">
        <v>1272</v>
      </c>
      <c r="D113" s="38" t="s">
        <v>38</v>
      </c>
      <c r="E113" s="17">
        <v>90</v>
      </c>
      <c r="F113" s="17">
        <f t="shared" si="15"/>
        <v>114480</v>
      </c>
      <c r="G113" s="17">
        <v>46</v>
      </c>
      <c r="H113" s="17">
        <f t="shared" si="16"/>
        <v>58512</v>
      </c>
      <c r="I113" s="17">
        <f t="shared" si="17"/>
        <v>172992</v>
      </c>
      <c r="J113" s="85"/>
    </row>
    <row r="114" spans="1:12" ht="15.95" customHeight="1" x14ac:dyDescent="0.2">
      <c r="A114" s="82">
        <v>6.1</v>
      </c>
      <c r="B114" s="18" t="s">
        <v>94</v>
      </c>
      <c r="C114" s="92">
        <v>278.89999999999998</v>
      </c>
      <c r="D114" s="38" t="s">
        <v>35</v>
      </c>
      <c r="E114" s="17">
        <v>85</v>
      </c>
      <c r="F114" s="17">
        <f t="shared" si="15"/>
        <v>23706.499999999996</v>
      </c>
      <c r="G114" s="17">
        <v>74</v>
      </c>
      <c r="H114" s="17">
        <f t="shared" si="16"/>
        <v>20638.599999999999</v>
      </c>
      <c r="I114" s="17">
        <f t="shared" si="17"/>
        <v>44345.099999999991</v>
      </c>
      <c r="J114" s="83">
        <f>SUM(I106:I114)</f>
        <v>1472076.5138000001</v>
      </c>
    </row>
    <row r="115" spans="1:12" ht="15.95" customHeight="1" x14ac:dyDescent="0.2">
      <c r="A115" s="82"/>
      <c r="B115" s="18"/>
      <c r="C115" s="92"/>
      <c r="D115" s="38"/>
      <c r="E115" s="17"/>
      <c r="F115" s="17"/>
      <c r="G115" s="17"/>
      <c r="H115" s="17"/>
      <c r="I115" s="17"/>
      <c r="J115" s="83"/>
    </row>
    <row r="116" spans="1:12" ht="15.95" customHeight="1" x14ac:dyDescent="0.2">
      <c r="A116" s="45">
        <v>7</v>
      </c>
      <c r="B116" s="45" t="s">
        <v>131</v>
      </c>
      <c r="C116" s="88"/>
      <c r="D116" s="47"/>
      <c r="E116" s="46"/>
      <c r="F116" s="46"/>
      <c r="G116" s="46"/>
      <c r="H116" s="46"/>
      <c r="I116" s="46"/>
      <c r="J116" s="81"/>
    </row>
    <row r="117" spans="1:12" ht="15.95" customHeight="1" x14ac:dyDescent="0.2">
      <c r="A117" s="13">
        <v>7.1</v>
      </c>
      <c r="B117" s="95" t="s">
        <v>199</v>
      </c>
      <c r="C117" s="96">
        <v>14</v>
      </c>
      <c r="D117" s="38" t="s">
        <v>27</v>
      </c>
      <c r="E117" s="17">
        <v>17050</v>
      </c>
      <c r="F117" s="17">
        <f t="shared" ref="F117:F127" si="18">C117*E117</f>
        <v>238700</v>
      </c>
      <c r="G117" s="17">
        <v>1550</v>
      </c>
      <c r="H117" s="17">
        <f t="shared" ref="H117:H127" si="19">C117*G117</f>
        <v>21700</v>
      </c>
      <c r="I117" s="17">
        <f t="shared" ref="I117:I127" si="20">F117+H117</f>
        <v>260400</v>
      </c>
      <c r="J117" s="81"/>
    </row>
    <row r="118" spans="1:12" ht="15.95" customHeight="1" x14ac:dyDescent="0.2">
      <c r="A118" s="13">
        <v>7.2</v>
      </c>
      <c r="B118" s="95" t="s">
        <v>200</v>
      </c>
      <c r="C118" s="96">
        <v>14</v>
      </c>
      <c r="D118" s="38" t="s">
        <v>27</v>
      </c>
      <c r="E118" s="17">
        <v>13110</v>
      </c>
      <c r="F118" s="17">
        <f t="shared" si="18"/>
        <v>183540</v>
      </c>
      <c r="G118" s="17">
        <v>990</v>
      </c>
      <c r="H118" s="17">
        <f t="shared" si="19"/>
        <v>13860</v>
      </c>
      <c r="I118" s="17">
        <f t="shared" si="20"/>
        <v>197400</v>
      </c>
      <c r="J118" s="81"/>
    </row>
    <row r="119" spans="1:12" ht="15.95" customHeight="1" x14ac:dyDescent="0.2">
      <c r="A119" s="13">
        <v>7.3</v>
      </c>
      <c r="B119" s="95" t="s">
        <v>201</v>
      </c>
      <c r="C119" s="96">
        <v>14</v>
      </c>
      <c r="D119" s="38" t="s">
        <v>27</v>
      </c>
      <c r="E119" s="17">
        <v>21550</v>
      </c>
      <c r="F119" s="17">
        <f t="shared" si="18"/>
        <v>301700</v>
      </c>
      <c r="G119" s="17">
        <v>2000</v>
      </c>
      <c r="H119" s="17">
        <f t="shared" si="19"/>
        <v>28000</v>
      </c>
      <c r="I119" s="17">
        <f t="shared" si="20"/>
        <v>329700</v>
      </c>
      <c r="J119" s="81"/>
    </row>
    <row r="120" spans="1:12" ht="15.95" customHeight="1" x14ac:dyDescent="0.2">
      <c r="A120" s="13">
        <v>7.4</v>
      </c>
      <c r="B120" s="95" t="s">
        <v>202</v>
      </c>
      <c r="C120" s="96">
        <v>14</v>
      </c>
      <c r="D120" s="38" t="s">
        <v>27</v>
      </c>
      <c r="E120" s="17">
        <v>14575</v>
      </c>
      <c r="F120" s="17">
        <f t="shared" si="18"/>
        <v>204050</v>
      </c>
      <c r="G120" s="17">
        <v>920</v>
      </c>
      <c r="H120" s="17">
        <f t="shared" si="19"/>
        <v>12880</v>
      </c>
      <c r="I120" s="17">
        <f t="shared" si="20"/>
        <v>216930</v>
      </c>
      <c r="J120" s="81"/>
    </row>
    <row r="121" spans="1:12" ht="15.95" customHeight="1" x14ac:dyDescent="0.2">
      <c r="A121" s="13">
        <v>7.5</v>
      </c>
      <c r="B121" s="95" t="s">
        <v>203</v>
      </c>
      <c r="C121" s="96">
        <v>8</v>
      </c>
      <c r="D121" s="38" t="s">
        <v>27</v>
      </c>
      <c r="E121" s="17">
        <v>7175</v>
      </c>
      <c r="F121" s="17">
        <f t="shared" si="18"/>
        <v>57400</v>
      </c>
      <c r="G121" s="17">
        <v>490</v>
      </c>
      <c r="H121" s="17">
        <f t="shared" si="19"/>
        <v>3920</v>
      </c>
      <c r="I121" s="17">
        <f t="shared" si="20"/>
        <v>61320</v>
      </c>
      <c r="J121" s="81"/>
    </row>
    <row r="122" spans="1:12" ht="15.95" customHeight="1" x14ac:dyDescent="0.2">
      <c r="A122" s="13">
        <v>7.6</v>
      </c>
      <c r="B122" s="95" t="s">
        <v>204</v>
      </c>
      <c r="C122" s="96">
        <v>3</v>
      </c>
      <c r="D122" s="38" t="s">
        <v>27</v>
      </c>
      <c r="E122" s="17">
        <v>12000</v>
      </c>
      <c r="F122" s="17">
        <f t="shared" si="18"/>
        <v>36000</v>
      </c>
      <c r="G122" s="17">
        <v>910</v>
      </c>
      <c r="H122" s="17">
        <f t="shared" si="19"/>
        <v>2730</v>
      </c>
      <c r="I122" s="17">
        <f t="shared" si="20"/>
        <v>38730</v>
      </c>
      <c r="J122" s="81"/>
    </row>
    <row r="123" spans="1:12" ht="15.95" customHeight="1" x14ac:dyDescent="0.2">
      <c r="A123" s="13">
        <v>7.7</v>
      </c>
      <c r="B123" s="97" t="s">
        <v>205</v>
      </c>
      <c r="C123" s="96">
        <v>20</v>
      </c>
      <c r="D123" s="38" t="s">
        <v>27</v>
      </c>
      <c r="E123" s="17">
        <v>2800</v>
      </c>
      <c r="F123" s="17">
        <f t="shared" si="18"/>
        <v>56000</v>
      </c>
      <c r="G123" s="17">
        <v>405</v>
      </c>
      <c r="H123" s="17">
        <f t="shared" si="19"/>
        <v>8100</v>
      </c>
      <c r="I123" s="17">
        <f t="shared" si="20"/>
        <v>64100</v>
      </c>
      <c r="J123" s="81"/>
    </row>
    <row r="124" spans="1:12" ht="15.95" customHeight="1" x14ac:dyDescent="0.2">
      <c r="A124" s="13">
        <v>7.8</v>
      </c>
      <c r="B124" s="80" t="s">
        <v>206</v>
      </c>
      <c r="C124" s="96">
        <v>3</v>
      </c>
      <c r="D124" s="38" t="s">
        <v>27</v>
      </c>
      <c r="E124" s="17">
        <v>7500</v>
      </c>
      <c r="F124" s="17">
        <f t="shared" si="18"/>
        <v>22500</v>
      </c>
      <c r="G124" s="17">
        <v>1095</v>
      </c>
      <c r="H124" s="17">
        <f t="shared" si="19"/>
        <v>3285</v>
      </c>
      <c r="I124" s="17">
        <f t="shared" si="20"/>
        <v>25785</v>
      </c>
      <c r="J124" s="81"/>
    </row>
    <row r="125" spans="1:12" ht="15.95" customHeight="1" x14ac:dyDescent="0.2">
      <c r="A125" s="13">
        <v>7.9</v>
      </c>
      <c r="B125" s="80" t="s">
        <v>77</v>
      </c>
      <c r="C125" s="38">
        <v>1204</v>
      </c>
      <c r="D125" s="38" t="s">
        <v>28</v>
      </c>
      <c r="E125" s="17">
        <v>20</v>
      </c>
      <c r="F125" s="17">
        <f t="shared" si="18"/>
        <v>24080</v>
      </c>
      <c r="G125" s="17">
        <v>10</v>
      </c>
      <c r="H125" s="17">
        <f t="shared" si="19"/>
        <v>12040</v>
      </c>
      <c r="I125" s="17">
        <f t="shared" si="20"/>
        <v>36120</v>
      </c>
      <c r="J125" s="81"/>
    </row>
    <row r="126" spans="1:12" ht="15.95" customHeight="1" x14ac:dyDescent="0.2">
      <c r="A126" s="82">
        <v>7.1</v>
      </c>
      <c r="B126" s="80" t="s">
        <v>78</v>
      </c>
      <c r="C126" s="38">
        <v>90</v>
      </c>
      <c r="D126" s="38" t="s">
        <v>28</v>
      </c>
      <c r="E126" s="17">
        <v>20</v>
      </c>
      <c r="F126" s="17">
        <f t="shared" si="18"/>
        <v>1800</v>
      </c>
      <c r="G126" s="17">
        <v>10</v>
      </c>
      <c r="H126" s="17">
        <f t="shared" si="19"/>
        <v>900</v>
      </c>
      <c r="I126" s="17">
        <f t="shared" si="20"/>
        <v>2700</v>
      </c>
      <c r="J126" s="83"/>
      <c r="L126" s="98"/>
    </row>
    <row r="127" spans="1:12" ht="15.95" customHeight="1" x14ac:dyDescent="0.2">
      <c r="A127" s="13">
        <v>7.11</v>
      </c>
      <c r="B127" s="99" t="s">
        <v>175</v>
      </c>
      <c r="C127" s="38">
        <v>14</v>
      </c>
      <c r="D127" s="38" t="s">
        <v>27</v>
      </c>
      <c r="E127" s="17">
        <v>2300</v>
      </c>
      <c r="F127" s="17">
        <f t="shared" si="18"/>
        <v>32200</v>
      </c>
      <c r="G127" s="17">
        <v>100</v>
      </c>
      <c r="H127" s="17">
        <f t="shared" si="19"/>
        <v>1400</v>
      </c>
      <c r="I127" s="17">
        <f t="shared" si="20"/>
        <v>33600</v>
      </c>
      <c r="J127" s="83"/>
    </row>
    <row r="128" spans="1:12" ht="15.95" customHeight="1" x14ac:dyDescent="0.2">
      <c r="A128" s="49"/>
      <c r="B128" s="90" t="s">
        <v>22</v>
      </c>
      <c r="C128" s="51"/>
      <c r="D128" s="52"/>
      <c r="E128" s="53"/>
      <c r="F128" s="53"/>
      <c r="G128" s="53"/>
      <c r="H128" s="53"/>
      <c r="I128" s="53">
        <f>SUM(I104:I127)</f>
        <v>6958822.8353329003</v>
      </c>
      <c r="J128" s="54"/>
    </row>
    <row r="129" spans="1:15" ht="15.95" customHeight="1" x14ac:dyDescent="0.2">
      <c r="A129" s="6"/>
      <c r="B129" s="55" t="s">
        <v>23</v>
      </c>
      <c r="C129" s="56"/>
      <c r="D129" s="57"/>
      <c r="E129" s="58"/>
      <c r="F129" s="58"/>
      <c r="G129" s="58"/>
      <c r="H129" s="58"/>
      <c r="I129" s="58">
        <f>I128</f>
        <v>6958822.8353329003</v>
      </c>
      <c r="J129" s="59"/>
    </row>
    <row r="130" spans="1:15" ht="15.95" customHeight="1" x14ac:dyDescent="0.2">
      <c r="A130" s="13">
        <v>7.12</v>
      </c>
      <c r="B130" s="99" t="s">
        <v>207</v>
      </c>
      <c r="C130" s="38">
        <v>14</v>
      </c>
      <c r="D130" s="38" t="s">
        <v>27</v>
      </c>
      <c r="E130" s="17">
        <v>250</v>
      </c>
      <c r="F130" s="17">
        <f>C130*E130</f>
        <v>3500</v>
      </c>
      <c r="G130" s="17">
        <v>100</v>
      </c>
      <c r="H130" s="17">
        <f>C130*G130</f>
        <v>1400</v>
      </c>
      <c r="I130" s="17">
        <f>F130+H130</f>
        <v>4900</v>
      </c>
      <c r="J130" s="83"/>
    </row>
    <row r="131" spans="1:15" ht="15.95" customHeight="1" x14ac:dyDescent="0.2">
      <c r="A131" s="13">
        <v>7.13</v>
      </c>
      <c r="B131" s="99" t="s">
        <v>208</v>
      </c>
      <c r="C131" s="38">
        <v>14</v>
      </c>
      <c r="D131" s="38" t="s">
        <v>27</v>
      </c>
      <c r="E131" s="17">
        <v>2200</v>
      </c>
      <c r="F131" s="17">
        <f>C131*E131</f>
        <v>30800</v>
      </c>
      <c r="G131" s="17">
        <v>100</v>
      </c>
      <c r="H131" s="17">
        <f>C131*G131</f>
        <v>1400</v>
      </c>
      <c r="I131" s="17">
        <f>F131+H131</f>
        <v>32200</v>
      </c>
      <c r="J131" s="83"/>
    </row>
    <row r="132" spans="1:15" ht="15.95" customHeight="1" x14ac:dyDescent="0.2">
      <c r="A132" s="13">
        <v>7.14</v>
      </c>
      <c r="B132" s="99" t="s">
        <v>209</v>
      </c>
      <c r="C132" s="38">
        <f>3*14</f>
        <v>42</v>
      </c>
      <c r="D132" s="38" t="s">
        <v>27</v>
      </c>
      <c r="E132" s="17">
        <v>300</v>
      </c>
      <c r="F132" s="17">
        <f>C132*E132</f>
        <v>12600</v>
      </c>
      <c r="G132" s="17">
        <v>100</v>
      </c>
      <c r="H132" s="17">
        <f>C132*G132</f>
        <v>4200</v>
      </c>
      <c r="I132" s="17">
        <f>F132+H132</f>
        <v>16800</v>
      </c>
      <c r="J132" s="83">
        <f>I117+I118+I119+I120+I121+I122+I123+I124+I125+I126+I127+I130+I131+I132</f>
        <v>1320685</v>
      </c>
    </row>
    <row r="133" spans="1:15" ht="15.95" customHeight="1" x14ac:dyDescent="0.2">
      <c r="A133" s="45">
        <v>8</v>
      </c>
      <c r="B133" s="45" t="s">
        <v>51</v>
      </c>
      <c r="C133" s="88"/>
      <c r="D133" s="47"/>
      <c r="E133" s="46"/>
      <c r="F133" s="46"/>
      <c r="G133" s="46"/>
      <c r="H133" s="46"/>
      <c r="I133" s="46"/>
      <c r="J133" s="81"/>
    </row>
    <row r="134" spans="1:15" ht="15" customHeight="1" x14ac:dyDescent="0.2">
      <c r="A134" s="13">
        <v>8.1</v>
      </c>
      <c r="B134" s="16" t="s">
        <v>169</v>
      </c>
      <c r="C134" s="46">
        <v>2028.51</v>
      </c>
      <c r="D134" s="47" t="s">
        <v>35</v>
      </c>
      <c r="E134" s="17">
        <v>60</v>
      </c>
      <c r="F134" s="17">
        <f>C134*E134</f>
        <v>121710.6</v>
      </c>
      <c r="G134" s="17">
        <v>30</v>
      </c>
      <c r="H134" s="17">
        <f>C134*G134</f>
        <v>60855.3</v>
      </c>
      <c r="I134" s="17">
        <f>F134+H134</f>
        <v>182565.90000000002</v>
      </c>
      <c r="J134" s="100"/>
      <c r="L134" s="101"/>
      <c r="M134" s="102"/>
    </row>
    <row r="135" spans="1:15" ht="15" customHeight="1" x14ac:dyDescent="0.2">
      <c r="A135" s="13">
        <v>8.1999999999999993</v>
      </c>
      <c r="B135" s="16" t="s">
        <v>268</v>
      </c>
      <c r="C135" s="46">
        <v>594</v>
      </c>
      <c r="D135" s="47" t="s">
        <v>35</v>
      </c>
      <c r="E135" s="17">
        <v>50</v>
      </c>
      <c r="F135" s="17">
        <f>C135*E135</f>
        <v>29700</v>
      </c>
      <c r="G135" s="17">
        <v>30</v>
      </c>
      <c r="H135" s="17">
        <f>C135*G135</f>
        <v>17820</v>
      </c>
      <c r="I135" s="17">
        <f>F135+H135</f>
        <v>47520</v>
      </c>
      <c r="J135" s="100"/>
      <c r="L135" s="101"/>
      <c r="M135" s="102"/>
    </row>
    <row r="136" spans="1:15" ht="15" customHeight="1" x14ac:dyDescent="0.2">
      <c r="A136" s="13">
        <v>8.3000000000000007</v>
      </c>
      <c r="B136" s="16" t="s">
        <v>168</v>
      </c>
      <c r="C136" s="46">
        <v>1309.83</v>
      </c>
      <c r="D136" s="47" t="s">
        <v>35</v>
      </c>
      <c r="E136" s="17">
        <v>60</v>
      </c>
      <c r="F136" s="17">
        <f>C136*E136</f>
        <v>78589.799999999988</v>
      </c>
      <c r="G136" s="17">
        <v>34</v>
      </c>
      <c r="H136" s="17">
        <f>C136*G136</f>
        <v>44534.22</v>
      </c>
      <c r="I136" s="17">
        <f>F136+H136</f>
        <v>123124.01999999999</v>
      </c>
      <c r="J136" s="100"/>
      <c r="L136" s="101"/>
      <c r="M136" s="102"/>
      <c r="O136" s="65"/>
    </row>
    <row r="137" spans="1:15" ht="15" customHeight="1" x14ac:dyDescent="0.2">
      <c r="A137" s="13">
        <v>8.4</v>
      </c>
      <c r="B137" s="36" t="s">
        <v>296</v>
      </c>
      <c r="C137" s="46">
        <v>394.96</v>
      </c>
      <c r="D137" s="47" t="s">
        <v>35</v>
      </c>
      <c r="E137" s="17">
        <v>80</v>
      </c>
      <c r="F137" s="17">
        <f>C137*E137</f>
        <v>31596.799999999999</v>
      </c>
      <c r="G137" s="17">
        <v>35</v>
      </c>
      <c r="H137" s="17">
        <f>C137*G137</f>
        <v>13823.599999999999</v>
      </c>
      <c r="I137" s="17">
        <f>F137+H137</f>
        <v>45420.399999999994</v>
      </c>
      <c r="J137" s="83">
        <f>SUM(I134:I137)</f>
        <v>398630.32000000007</v>
      </c>
      <c r="L137" s="101"/>
      <c r="M137" s="102"/>
    </row>
    <row r="138" spans="1:15" ht="15.95" customHeight="1" x14ac:dyDescent="0.2">
      <c r="A138" s="13"/>
      <c r="B138" s="16"/>
      <c r="C138" s="103"/>
      <c r="D138" s="38"/>
      <c r="E138" s="17"/>
      <c r="F138" s="17"/>
      <c r="G138" s="17"/>
      <c r="H138" s="17"/>
      <c r="I138" s="17"/>
      <c r="J138" s="87"/>
      <c r="L138" s="102"/>
    </row>
    <row r="139" spans="1:15" ht="15.95" customHeight="1" x14ac:dyDescent="0.2">
      <c r="A139" s="104">
        <v>9</v>
      </c>
      <c r="B139" s="104" t="s">
        <v>52</v>
      </c>
      <c r="C139" s="88"/>
      <c r="D139" s="47"/>
      <c r="E139" s="46"/>
      <c r="F139" s="46"/>
      <c r="G139" s="46"/>
      <c r="H139" s="46"/>
      <c r="I139" s="46"/>
      <c r="J139" s="105"/>
      <c r="L139" s="102"/>
    </row>
    <row r="140" spans="1:15" ht="15.95" customHeight="1" x14ac:dyDescent="0.2">
      <c r="A140" s="13">
        <v>9.1</v>
      </c>
      <c r="B140" s="16" t="s">
        <v>381</v>
      </c>
      <c r="C140" s="96">
        <v>14</v>
      </c>
      <c r="D140" s="38" t="s">
        <v>27</v>
      </c>
      <c r="E140" s="17">
        <v>19900</v>
      </c>
      <c r="F140" s="17">
        <f>C140*E140</f>
        <v>278600</v>
      </c>
      <c r="G140" s="17">
        <v>450</v>
      </c>
      <c r="H140" s="17">
        <f>C140*G140</f>
        <v>6300</v>
      </c>
      <c r="I140" s="17">
        <f>F140+H140</f>
        <v>284900</v>
      </c>
      <c r="J140" s="81"/>
      <c r="L140" s="106"/>
      <c r="M140" s="107"/>
    </row>
    <row r="141" spans="1:15" ht="15.95" customHeight="1" x14ac:dyDescent="0.2">
      <c r="A141" s="13">
        <v>9.1999999999999993</v>
      </c>
      <c r="B141" s="16" t="s">
        <v>161</v>
      </c>
      <c r="C141" s="96">
        <v>14</v>
      </c>
      <c r="D141" s="38" t="s">
        <v>27</v>
      </c>
      <c r="E141" s="17">
        <v>7200</v>
      </c>
      <c r="F141" s="17">
        <f t="shared" ref="F141:F152" si="21">C141*E141</f>
        <v>100800</v>
      </c>
      <c r="G141" s="17">
        <v>450</v>
      </c>
      <c r="H141" s="17">
        <f t="shared" ref="H141:H152" si="22">C141*G141</f>
        <v>6300</v>
      </c>
      <c r="I141" s="17">
        <f t="shared" ref="I141:I152" si="23">F141+H141</f>
        <v>107100</v>
      </c>
      <c r="J141" s="81"/>
    </row>
    <row r="142" spans="1:15" ht="15.95" customHeight="1" x14ac:dyDescent="0.2">
      <c r="A142" s="13"/>
      <c r="B142" s="16" t="s">
        <v>162</v>
      </c>
      <c r="C142" s="96"/>
      <c r="D142" s="38"/>
      <c r="E142" s="17">
        <v>0</v>
      </c>
      <c r="F142" s="17">
        <v>0</v>
      </c>
      <c r="G142" s="17">
        <v>0</v>
      </c>
      <c r="H142" s="17">
        <f t="shared" si="22"/>
        <v>0</v>
      </c>
      <c r="I142" s="17">
        <f t="shared" si="23"/>
        <v>0</v>
      </c>
      <c r="J142" s="81"/>
    </row>
    <row r="143" spans="1:15" ht="15.95" customHeight="1" x14ac:dyDescent="0.2">
      <c r="A143" s="13">
        <v>9.3000000000000007</v>
      </c>
      <c r="B143" s="16" t="s">
        <v>213</v>
      </c>
      <c r="C143" s="96">
        <v>14</v>
      </c>
      <c r="D143" s="38" t="s">
        <v>27</v>
      </c>
      <c r="E143" s="17">
        <v>4390</v>
      </c>
      <c r="F143" s="17">
        <f t="shared" si="21"/>
        <v>61460</v>
      </c>
      <c r="G143" s="17">
        <v>170</v>
      </c>
      <c r="H143" s="17">
        <f t="shared" si="22"/>
        <v>2380</v>
      </c>
      <c r="I143" s="17">
        <f t="shared" si="23"/>
        <v>63840</v>
      </c>
      <c r="J143" s="81"/>
    </row>
    <row r="144" spans="1:15" ht="15.95" customHeight="1" x14ac:dyDescent="0.2">
      <c r="A144" s="13">
        <v>9.4</v>
      </c>
      <c r="B144" s="16" t="s">
        <v>163</v>
      </c>
      <c r="C144" s="96">
        <v>14</v>
      </c>
      <c r="D144" s="38" t="s">
        <v>27</v>
      </c>
      <c r="E144" s="17">
        <v>610</v>
      </c>
      <c r="F144" s="17">
        <f t="shared" si="21"/>
        <v>8540</v>
      </c>
      <c r="G144" s="17">
        <v>120</v>
      </c>
      <c r="H144" s="17">
        <f t="shared" si="22"/>
        <v>1680</v>
      </c>
      <c r="I144" s="17">
        <f t="shared" si="23"/>
        <v>10220</v>
      </c>
      <c r="J144" s="81"/>
    </row>
    <row r="145" spans="1:19" ht="15.95" customHeight="1" x14ac:dyDescent="0.2">
      <c r="A145" s="13">
        <v>9.5</v>
      </c>
      <c r="B145" s="16" t="s">
        <v>164</v>
      </c>
      <c r="C145" s="96">
        <v>14</v>
      </c>
      <c r="D145" s="38" t="s">
        <v>27</v>
      </c>
      <c r="E145" s="17">
        <v>740</v>
      </c>
      <c r="F145" s="17">
        <f t="shared" si="21"/>
        <v>10360</v>
      </c>
      <c r="G145" s="17">
        <v>120</v>
      </c>
      <c r="H145" s="17">
        <f t="shared" si="22"/>
        <v>1680</v>
      </c>
      <c r="I145" s="17">
        <f t="shared" si="23"/>
        <v>12040</v>
      </c>
      <c r="J145" s="81"/>
    </row>
    <row r="146" spans="1:19" ht="15.95" customHeight="1" x14ac:dyDescent="0.2">
      <c r="A146" s="13">
        <v>9.6</v>
      </c>
      <c r="B146" s="16" t="s">
        <v>165</v>
      </c>
      <c r="C146" s="96">
        <v>14</v>
      </c>
      <c r="D146" s="38" t="s">
        <v>27</v>
      </c>
      <c r="E146" s="17">
        <v>1000</v>
      </c>
      <c r="F146" s="17">
        <f t="shared" si="21"/>
        <v>14000</v>
      </c>
      <c r="G146" s="17">
        <v>70</v>
      </c>
      <c r="H146" s="17">
        <f t="shared" si="22"/>
        <v>980</v>
      </c>
      <c r="I146" s="17">
        <f t="shared" si="23"/>
        <v>14980</v>
      </c>
      <c r="J146" s="81"/>
    </row>
    <row r="147" spans="1:19" ht="15.95" customHeight="1" x14ac:dyDescent="0.2">
      <c r="A147" s="13">
        <v>9.6999999999999993</v>
      </c>
      <c r="B147" s="16" t="s">
        <v>166</v>
      </c>
      <c r="C147" s="96">
        <v>14</v>
      </c>
      <c r="D147" s="38" t="s">
        <v>27</v>
      </c>
      <c r="E147" s="17">
        <v>2390</v>
      </c>
      <c r="F147" s="17">
        <f t="shared" si="21"/>
        <v>33460</v>
      </c>
      <c r="G147" s="17">
        <v>70</v>
      </c>
      <c r="H147" s="17">
        <f t="shared" si="22"/>
        <v>980</v>
      </c>
      <c r="I147" s="17">
        <f t="shared" si="23"/>
        <v>34440</v>
      </c>
      <c r="J147" s="81"/>
    </row>
    <row r="148" spans="1:19" ht="15.95" customHeight="1" x14ac:dyDescent="0.2">
      <c r="A148" s="13">
        <v>9.8000000000000007</v>
      </c>
      <c r="B148" s="16" t="s">
        <v>154</v>
      </c>
      <c r="C148" s="96">
        <v>14</v>
      </c>
      <c r="D148" s="38" t="s">
        <v>27</v>
      </c>
      <c r="E148" s="17">
        <v>1680</v>
      </c>
      <c r="F148" s="17">
        <f t="shared" si="21"/>
        <v>23520</v>
      </c>
      <c r="G148" s="17">
        <v>35</v>
      </c>
      <c r="H148" s="17">
        <f t="shared" si="22"/>
        <v>490</v>
      </c>
      <c r="I148" s="17">
        <f t="shared" si="23"/>
        <v>24010</v>
      </c>
      <c r="J148" s="81"/>
    </row>
    <row r="149" spans="1:19" ht="15.95" customHeight="1" x14ac:dyDescent="0.2">
      <c r="A149" s="13">
        <v>9.9</v>
      </c>
      <c r="B149" s="95" t="s">
        <v>214</v>
      </c>
      <c r="C149" s="96">
        <v>14</v>
      </c>
      <c r="D149" s="38" t="s">
        <v>27</v>
      </c>
      <c r="E149" s="17">
        <v>350</v>
      </c>
      <c r="F149" s="17">
        <f t="shared" si="21"/>
        <v>4900</v>
      </c>
      <c r="G149" s="17">
        <v>75</v>
      </c>
      <c r="H149" s="17">
        <f t="shared" si="22"/>
        <v>1050</v>
      </c>
      <c r="I149" s="17">
        <f t="shared" si="23"/>
        <v>5950</v>
      </c>
      <c r="J149" s="18"/>
    </row>
    <row r="150" spans="1:19" ht="15.95" customHeight="1" x14ac:dyDescent="0.2">
      <c r="A150" s="82">
        <v>9.1</v>
      </c>
      <c r="B150" s="16" t="s">
        <v>167</v>
      </c>
      <c r="C150" s="96">
        <f>3*14</f>
        <v>42</v>
      </c>
      <c r="D150" s="38" t="s">
        <v>27</v>
      </c>
      <c r="E150" s="17">
        <v>270</v>
      </c>
      <c r="F150" s="17">
        <f t="shared" si="21"/>
        <v>11340</v>
      </c>
      <c r="G150" s="17">
        <v>35</v>
      </c>
      <c r="H150" s="17">
        <f t="shared" si="22"/>
        <v>1470</v>
      </c>
      <c r="I150" s="17">
        <f t="shared" si="23"/>
        <v>12810</v>
      </c>
      <c r="J150" s="85"/>
    </row>
    <row r="151" spans="1:19" ht="15.95" customHeight="1" x14ac:dyDescent="0.2">
      <c r="A151" s="13">
        <v>9.11</v>
      </c>
      <c r="B151" s="16" t="s">
        <v>153</v>
      </c>
      <c r="C151" s="96">
        <v>14</v>
      </c>
      <c r="D151" s="38" t="s">
        <v>27</v>
      </c>
      <c r="E151" s="17">
        <v>150</v>
      </c>
      <c r="F151" s="17">
        <f t="shared" si="21"/>
        <v>2100</v>
      </c>
      <c r="G151" s="17">
        <v>25</v>
      </c>
      <c r="H151" s="17">
        <f t="shared" si="22"/>
        <v>350</v>
      </c>
      <c r="I151" s="17">
        <f t="shared" si="23"/>
        <v>2450</v>
      </c>
      <c r="J151" s="81"/>
    </row>
    <row r="152" spans="1:19" ht="15.95" customHeight="1" x14ac:dyDescent="0.2">
      <c r="A152" s="13">
        <v>9.1199999999999992</v>
      </c>
      <c r="B152" s="16" t="s">
        <v>109</v>
      </c>
      <c r="C152" s="96">
        <v>14</v>
      </c>
      <c r="D152" s="38" t="s">
        <v>27</v>
      </c>
      <c r="E152" s="17">
        <v>2000</v>
      </c>
      <c r="F152" s="17">
        <f t="shared" si="21"/>
        <v>28000</v>
      </c>
      <c r="G152" s="17">
        <v>422</v>
      </c>
      <c r="H152" s="17">
        <f t="shared" si="22"/>
        <v>5908</v>
      </c>
      <c r="I152" s="17">
        <f t="shared" si="23"/>
        <v>33908</v>
      </c>
      <c r="J152" s="83">
        <f>SUM(I140:I152)</f>
        <v>606648</v>
      </c>
    </row>
    <row r="153" spans="1:19" ht="15.95" customHeight="1" x14ac:dyDescent="0.2">
      <c r="A153" s="49"/>
      <c r="B153" s="90" t="s">
        <v>22</v>
      </c>
      <c r="C153" s="51"/>
      <c r="D153" s="52"/>
      <c r="E153" s="53"/>
      <c r="F153" s="53"/>
      <c r="G153" s="53"/>
      <c r="H153" s="53"/>
      <c r="I153" s="53">
        <f>SUM(I129:I152)</f>
        <v>8018001.1553329006</v>
      </c>
      <c r="J153" s="54"/>
    </row>
    <row r="154" spans="1:19" ht="15.95" customHeight="1" x14ac:dyDescent="0.2">
      <c r="A154" s="6"/>
      <c r="B154" s="55" t="s">
        <v>23</v>
      </c>
      <c r="C154" s="56"/>
      <c r="D154" s="57"/>
      <c r="E154" s="58"/>
      <c r="F154" s="58"/>
      <c r="G154" s="58"/>
      <c r="H154" s="58"/>
      <c r="I154" s="58">
        <f>I153</f>
        <v>8018001.1553329006</v>
      </c>
      <c r="J154" s="59"/>
    </row>
    <row r="155" spans="1:19" ht="15.95" customHeight="1" x14ac:dyDescent="0.2">
      <c r="A155" s="104">
        <v>10</v>
      </c>
      <c r="B155" s="104" t="s">
        <v>53</v>
      </c>
      <c r="C155" s="88"/>
      <c r="D155" s="47"/>
      <c r="E155" s="46"/>
      <c r="F155" s="46"/>
      <c r="G155" s="46"/>
      <c r="H155" s="46"/>
      <c r="I155" s="46"/>
      <c r="J155" s="105"/>
    </row>
    <row r="156" spans="1:19" ht="15.95" customHeight="1" x14ac:dyDescent="0.2">
      <c r="A156" s="13">
        <v>10.1</v>
      </c>
      <c r="B156" s="36" t="s">
        <v>217</v>
      </c>
      <c r="C156" s="39">
        <f>22+22</f>
        <v>44</v>
      </c>
      <c r="D156" s="38" t="s">
        <v>26</v>
      </c>
      <c r="E156" s="17">
        <v>450</v>
      </c>
      <c r="F156" s="17">
        <f t="shared" ref="F156" si="24">C156*E156</f>
        <v>19800</v>
      </c>
      <c r="G156" s="17">
        <v>165</v>
      </c>
      <c r="H156" s="17">
        <f t="shared" ref="H156" si="25">C156*G156</f>
        <v>7260</v>
      </c>
      <c r="I156" s="17">
        <f t="shared" ref="I156" si="26">F156+H156</f>
        <v>27060</v>
      </c>
      <c r="J156" s="81"/>
    </row>
    <row r="157" spans="1:19" ht="15.95" customHeight="1" x14ac:dyDescent="0.2">
      <c r="A157" s="108">
        <v>10.199999999999999</v>
      </c>
      <c r="B157" s="36" t="s">
        <v>310</v>
      </c>
      <c r="C157" s="39">
        <v>135</v>
      </c>
      <c r="D157" s="38" t="s">
        <v>26</v>
      </c>
      <c r="E157" s="17">
        <v>135</v>
      </c>
      <c r="F157" s="17">
        <f t="shared" ref="F157" si="27">C157*E157</f>
        <v>18225</v>
      </c>
      <c r="G157" s="17">
        <v>100</v>
      </c>
      <c r="H157" s="17">
        <f t="shared" ref="H157" si="28">C157*G157</f>
        <v>13500</v>
      </c>
      <c r="I157" s="17">
        <f t="shared" ref="I157" si="29">F157+H157</f>
        <v>31725</v>
      </c>
      <c r="J157" s="81"/>
      <c r="M157" s="109"/>
    </row>
    <row r="158" spans="1:19" ht="15.95" customHeight="1" x14ac:dyDescent="0.2">
      <c r="A158" s="108">
        <v>10.3</v>
      </c>
      <c r="B158" s="36" t="s">
        <v>110</v>
      </c>
      <c r="C158" s="110">
        <v>10.53</v>
      </c>
      <c r="D158" s="38" t="s">
        <v>35</v>
      </c>
      <c r="E158" s="17">
        <v>532.29999999999995</v>
      </c>
      <c r="F158" s="17">
        <f t="shared" ref="F158" si="30">C158*E158</f>
        <v>5605.1189999999988</v>
      </c>
      <c r="G158" s="17">
        <v>183</v>
      </c>
      <c r="H158" s="17">
        <f t="shared" ref="H158" si="31">C158*G158</f>
        <v>1926.9899999999998</v>
      </c>
      <c r="I158" s="17">
        <f t="shared" ref="I158" si="32">F158+H158</f>
        <v>7532.1089999999986</v>
      </c>
      <c r="J158" s="111"/>
      <c r="L158" s="65"/>
      <c r="S158" s="1" t="s">
        <v>220</v>
      </c>
    </row>
    <row r="159" spans="1:19" ht="15.95" customHeight="1" x14ac:dyDescent="0.2">
      <c r="A159" s="13">
        <v>10.4</v>
      </c>
      <c r="B159" s="36" t="s">
        <v>111</v>
      </c>
      <c r="C159" s="110">
        <v>62.4</v>
      </c>
      <c r="D159" s="112" t="s">
        <v>26</v>
      </c>
      <c r="E159" s="17">
        <v>1116.25</v>
      </c>
      <c r="F159" s="17">
        <f t="shared" ref="F159" si="33">C159*E159</f>
        <v>69654</v>
      </c>
      <c r="G159" s="17">
        <v>183</v>
      </c>
      <c r="H159" s="17">
        <f t="shared" ref="H159" si="34">C159*G159</f>
        <v>11419.199999999999</v>
      </c>
      <c r="I159" s="17">
        <f t="shared" ref="I159" si="35">F159+H159</f>
        <v>81073.2</v>
      </c>
      <c r="J159" s="111"/>
      <c r="L159" s="65"/>
      <c r="M159" s="65"/>
    </row>
    <row r="160" spans="1:19" ht="15.95" customHeight="1" x14ac:dyDescent="0.2">
      <c r="A160" s="108">
        <v>10.5</v>
      </c>
      <c r="B160" s="78" t="s">
        <v>311</v>
      </c>
      <c r="C160" s="110">
        <v>21.2</v>
      </c>
      <c r="D160" s="112" t="s">
        <v>26</v>
      </c>
      <c r="E160" s="17">
        <v>580</v>
      </c>
      <c r="F160" s="17">
        <f t="shared" ref="F160:F162" si="36">C160*E160</f>
        <v>12296</v>
      </c>
      <c r="G160" s="17">
        <v>175</v>
      </c>
      <c r="H160" s="17">
        <f t="shared" ref="H160:H162" si="37">C160*G160</f>
        <v>3710</v>
      </c>
      <c r="I160" s="17">
        <f t="shared" ref="I160:I162" si="38">F160+H160</f>
        <v>16006</v>
      </c>
      <c r="J160" s="111"/>
      <c r="L160" s="65"/>
      <c r="M160" s="65"/>
    </row>
    <row r="161" spans="1:14" ht="15.95" customHeight="1" x14ac:dyDescent="0.2">
      <c r="A161" s="108">
        <v>10.6</v>
      </c>
      <c r="B161" s="36" t="s">
        <v>112</v>
      </c>
      <c r="C161" s="110">
        <v>6</v>
      </c>
      <c r="D161" s="113" t="s">
        <v>26</v>
      </c>
      <c r="E161" s="17">
        <v>1116.25</v>
      </c>
      <c r="F161" s="17">
        <f t="shared" si="36"/>
        <v>6697.5</v>
      </c>
      <c r="G161" s="17">
        <v>183</v>
      </c>
      <c r="H161" s="17">
        <f t="shared" si="37"/>
        <v>1098</v>
      </c>
      <c r="I161" s="17">
        <f t="shared" si="38"/>
        <v>7795.5</v>
      </c>
      <c r="J161" s="111"/>
      <c r="L161" s="65"/>
    </row>
    <row r="162" spans="1:14" ht="15.95" customHeight="1" x14ac:dyDescent="0.2">
      <c r="A162" s="108">
        <v>10.3</v>
      </c>
      <c r="B162" s="36" t="s">
        <v>218</v>
      </c>
      <c r="C162" s="110">
        <v>4.08</v>
      </c>
      <c r="D162" s="38" t="s">
        <v>35</v>
      </c>
      <c r="E162" s="17">
        <v>532.29999999999995</v>
      </c>
      <c r="F162" s="17">
        <f t="shared" si="36"/>
        <v>2171.7839999999997</v>
      </c>
      <c r="G162" s="17">
        <v>183</v>
      </c>
      <c r="H162" s="17">
        <f t="shared" si="37"/>
        <v>746.64</v>
      </c>
      <c r="I162" s="17">
        <f t="shared" si="38"/>
        <v>2918.4239999999995</v>
      </c>
      <c r="J162" s="111"/>
      <c r="L162" s="65"/>
    </row>
    <row r="163" spans="1:14" ht="15.95" customHeight="1" x14ac:dyDescent="0.2">
      <c r="A163" s="13">
        <v>10.4</v>
      </c>
      <c r="B163" s="36" t="s">
        <v>219</v>
      </c>
      <c r="C163" s="110">
        <v>38.4</v>
      </c>
      <c r="D163" s="112" t="s">
        <v>26</v>
      </c>
      <c r="E163" s="17">
        <v>1116.25</v>
      </c>
      <c r="F163" s="17">
        <f t="shared" ref="F163" si="39">C163*E163</f>
        <v>42864</v>
      </c>
      <c r="G163" s="17">
        <v>183</v>
      </c>
      <c r="H163" s="17">
        <f t="shared" ref="H163" si="40">C163*G163</f>
        <v>7027.2</v>
      </c>
      <c r="I163" s="17">
        <f t="shared" ref="I163" si="41">F163+H163</f>
        <v>49891.199999999997</v>
      </c>
      <c r="J163" s="111"/>
      <c r="L163" s="65"/>
      <c r="M163" s="65"/>
    </row>
    <row r="164" spans="1:14" ht="15.95" customHeight="1" x14ac:dyDescent="0.2">
      <c r="A164" s="108">
        <v>10.5</v>
      </c>
      <c r="B164" s="78" t="s">
        <v>312</v>
      </c>
      <c r="C164" s="110">
        <v>49.1</v>
      </c>
      <c r="D164" s="112" t="s">
        <v>26</v>
      </c>
      <c r="E164" s="17">
        <v>408</v>
      </c>
      <c r="F164" s="17">
        <f t="shared" ref="F164" si="42">C164*E164</f>
        <v>20032.8</v>
      </c>
      <c r="G164" s="17">
        <v>125</v>
      </c>
      <c r="H164" s="17">
        <f t="shared" ref="H164" si="43">C164*G164</f>
        <v>6137.5</v>
      </c>
      <c r="I164" s="17">
        <f t="shared" ref="I164" si="44">F164+H164</f>
        <v>26170.3</v>
      </c>
      <c r="J164" s="111"/>
      <c r="L164" s="65"/>
      <c r="M164" s="65"/>
    </row>
    <row r="165" spans="1:14" ht="15.95" customHeight="1" x14ac:dyDescent="0.2">
      <c r="A165" s="13">
        <v>10.7</v>
      </c>
      <c r="B165" s="114" t="s">
        <v>243</v>
      </c>
      <c r="C165" s="110">
        <v>1</v>
      </c>
      <c r="D165" s="113" t="s">
        <v>27</v>
      </c>
      <c r="E165" s="17">
        <v>1580</v>
      </c>
      <c r="F165" s="17">
        <f t="shared" ref="F165" si="45">C165*E165</f>
        <v>1580</v>
      </c>
      <c r="G165" s="17">
        <v>500</v>
      </c>
      <c r="H165" s="17">
        <f t="shared" ref="H165" si="46">C165*G165</f>
        <v>500</v>
      </c>
      <c r="I165" s="17">
        <f t="shared" ref="I165" si="47">F165+H165</f>
        <v>2080</v>
      </c>
      <c r="J165" s="111"/>
    </row>
    <row r="166" spans="1:14" ht="15.95" customHeight="1" x14ac:dyDescent="0.2">
      <c r="A166" s="108">
        <v>10.8</v>
      </c>
      <c r="B166" s="115" t="s">
        <v>297</v>
      </c>
      <c r="C166" s="110">
        <v>107.3</v>
      </c>
      <c r="D166" s="113" t="s">
        <v>26</v>
      </c>
      <c r="E166" s="17">
        <v>239</v>
      </c>
      <c r="F166" s="17">
        <f t="shared" ref="F166" si="48">C166*E166</f>
        <v>25644.7</v>
      </c>
      <c r="G166" s="17">
        <v>70</v>
      </c>
      <c r="H166" s="17">
        <f t="shared" ref="H166" si="49">C166*G166</f>
        <v>7511</v>
      </c>
      <c r="I166" s="17">
        <f t="shared" ref="I166" si="50">F166+H166</f>
        <v>33155.699999999997</v>
      </c>
      <c r="J166" s="111"/>
      <c r="L166" s="116"/>
    </row>
    <row r="167" spans="1:14" ht="15.95" customHeight="1" x14ac:dyDescent="0.2">
      <c r="A167" s="108">
        <v>10.9</v>
      </c>
      <c r="B167" s="117" t="s">
        <v>313</v>
      </c>
      <c r="C167" s="110">
        <v>2.65</v>
      </c>
      <c r="D167" s="113" t="s">
        <v>26</v>
      </c>
      <c r="E167" s="17">
        <v>350</v>
      </c>
      <c r="F167" s="17">
        <f t="shared" ref="F167" si="51">C167*E167</f>
        <v>927.5</v>
      </c>
      <c r="G167" s="17">
        <v>125</v>
      </c>
      <c r="H167" s="17">
        <f t="shared" ref="H167" si="52">C167*G167</f>
        <v>331.25</v>
      </c>
      <c r="I167" s="17">
        <f t="shared" ref="I167" si="53">F167+H167</f>
        <v>1258.75</v>
      </c>
      <c r="J167" s="111"/>
    </row>
    <row r="168" spans="1:14" ht="15.95" customHeight="1" x14ac:dyDescent="0.2">
      <c r="A168" s="82">
        <v>10.1</v>
      </c>
      <c r="B168" s="117" t="s">
        <v>242</v>
      </c>
      <c r="C168" s="110">
        <v>10</v>
      </c>
      <c r="D168" s="113" t="s">
        <v>26</v>
      </c>
      <c r="E168" s="17">
        <v>900</v>
      </c>
      <c r="F168" s="17">
        <f t="shared" ref="F168" si="54">C168*E168</f>
        <v>9000</v>
      </c>
      <c r="G168" s="17">
        <v>275</v>
      </c>
      <c r="H168" s="17">
        <f t="shared" ref="H168" si="55">C168*G168</f>
        <v>2750</v>
      </c>
      <c r="I168" s="17">
        <f t="shared" ref="I168" si="56">F168+H168</f>
        <v>11750</v>
      </c>
      <c r="J168" s="118"/>
      <c r="L168" s="65"/>
    </row>
    <row r="169" spans="1:14" ht="15.95" customHeight="1" x14ac:dyDescent="0.2">
      <c r="A169" s="108">
        <v>10.11</v>
      </c>
      <c r="B169" s="78" t="s">
        <v>241</v>
      </c>
      <c r="C169" s="38">
        <v>57.6</v>
      </c>
      <c r="D169" s="38" t="s">
        <v>35</v>
      </c>
      <c r="E169" s="17">
        <v>1800</v>
      </c>
      <c r="F169" s="17">
        <f t="shared" ref="F169:F170" si="57">C169*E169</f>
        <v>103680</v>
      </c>
      <c r="G169" s="17">
        <v>540</v>
      </c>
      <c r="H169" s="17">
        <f t="shared" ref="H169:H170" si="58">C169*G169</f>
        <v>31104</v>
      </c>
      <c r="I169" s="17">
        <f t="shared" ref="I169:I170" si="59">F169+H169</f>
        <v>134784</v>
      </c>
      <c r="J169" s="81"/>
      <c r="L169" s="65"/>
      <c r="N169" s="65"/>
    </row>
    <row r="170" spans="1:14" ht="15.95" customHeight="1" x14ac:dyDescent="0.2">
      <c r="A170" s="108">
        <v>10.119999999999999</v>
      </c>
      <c r="B170" s="36" t="s">
        <v>152</v>
      </c>
      <c r="C170" s="110">
        <v>1</v>
      </c>
      <c r="D170" s="113" t="s">
        <v>27</v>
      </c>
      <c r="E170" s="17">
        <v>1500</v>
      </c>
      <c r="F170" s="17">
        <f t="shared" si="57"/>
        <v>1500</v>
      </c>
      <c r="G170" s="17">
        <v>300</v>
      </c>
      <c r="H170" s="17">
        <f t="shared" si="58"/>
        <v>300</v>
      </c>
      <c r="I170" s="17">
        <f t="shared" si="59"/>
        <v>1800</v>
      </c>
      <c r="J170" s="83">
        <f>SUM(I156:I170)</f>
        <v>435000.18300000002</v>
      </c>
    </row>
    <row r="171" spans="1:14" ht="15.95" customHeight="1" x14ac:dyDescent="0.2">
      <c r="A171" s="108"/>
      <c r="B171" s="18"/>
      <c r="C171" s="110"/>
      <c r="D171" s="113"/>
      <c r="E171" s="17"/>
      <c r="F171" s="17"/>
      <c r="G171" s="17"/>
      <c r="H171" s="17"/>
      <c r="I171" s="17"/>
      <c r="J171" s="83"/>
    </row>
    <row r="172" spans="1:14" ht="15.95" customHeight="1" x14ac:dyDescent="0.2">
      <c r="A172" s="104">
        <v>11</v>
      </c>
      <c r="B172" s="119" t="s">
        <v>54</v>
      </c>
      <c r="C172" s="88"/>
      <c r="D172" s="47"/>
      <c r="E172" s="46"/>
      <c r="F172" s="46"/>
      <c r="G172" s="46"/>
      <c r="H172" s="46"/>
      <c r="I172" s="46"/>
      <c r="J172" s="105"/>
    </row>
    <row r="173" spans="1:14" ht="15.95" customHeight="1" x14ac:dyDescent="0.2">
      <c r="A173" s="13">
        <v>11.1</v>
      </c>
      <c r="B173" s="18" t="s">
        <v>342</v>
      </c>
      <c r="C173" s="47">
        <v>24</v>
      </c>
      <c r="D173" s="38" t="s">
        <v>26</v>
      </c>
      <c r="E173" s="17">
        <v>71.959999999999994</v>
      </c>
      <c r="F173" s="17">
        <f t="shared" ref="F173" si="60">C173*E173</f>
        <v>1727.04</v>
      </c>
      <c r="G173" s="17">
        <v>110</v>
      </c>
      <c r="H173" s="17">
        <f t="shared" ref="H173" si="61">C173*G173</f>
        <v>2640</v>
      </c>
      <c r="I173" s="17">
        <f t="shared" ref="I173" si="62">F173+H173</f>
        <v>4367.04</v>
      </c>
      <c r="J173" s="105"/>
    </row>
    <row r="174" spans="1:14" ht="15.95" customHeight="1" x14ac:dyDescent="0.2">
      <c r="A174" s="13">
        <v>11.2</v>
      </c>
      <c r="B174" s="36" t="s">
        <v>155</v>
      </c>
      <c r="C174" s="17">
        <v>220</v>
      </c>
      <c r="D174" s="38" t="s">
        <v>26</v>
      </c>
      <c r="E174" s="17">
        <v>14.02</v>
      </c>
      <c r="F174" s="17">
        <f t="shared" ref="F174:F177" si="63">C174*E174</f>
        <v>3084.4</v>
      </c>
      <c r="G174" s="17">
        <v>30</v>
      </c>
      <c r="H174" s="17">
        <f t="shared" ref="H174:H177" si="64">C174*G174</f>
        <v>6600</v>
      </c>
      <c r="I174" s="17">
        <f t="shared" ref="I174:I177" si="65">F174+H174</f>
        <v>9684.4</v>
      </c>
      <c r="J174" s="21"/>
      <c r="L174" s="65"/>
    </row>
    <row r="175" spans="1:14" ht="15.95" customHeight="1" x14ac:dyDescent="0.2">
      <c r="A175" s="13">
        <v>11.3</v>
      </c>
      <c r="B175" s="36" t="s">
        <v>156</v>
      </c>
      <c r="C175" s="17">
        <v>56</v>
      </c>
      <c r="D175" s="38" t="s">
        <v>26</v>
      </c>
      <c r="E175" s="17">
        <v>17.05</v>
      </c>
      <c r="F175" s="17">
        <f t="shared" si="63"/>
        <v>954.80000000000007</v>
      </c>
      <c r="G175" s="17">
        <v>30</v>
      </c>
      <c r="H175" s="17">
        <f t="shared" si="64"/>
        <v>1680</v>
      </c>
      <c r="I175" s="17">
        <f t="shared" si="65"/>
        <v>2634.8</v>
      </c>
      <c r="J175" s="21"/>
      <c r="L175" s="65"/>
    </row>
    <row r="176" spans="1:14" ht="15.95" customHeight="1" x14ac:dyDescent="0.2">
      <c r="A176" s="13">
        <v>11.4</v>
      </c>
      <c r="B176" s="36" t="s">
        <v>300</v>
      </c>
      <c r="C176" s="17">
        <v>28</v>
      </c>
      <c r="D176" s="38" t="s">
        <v>26</v>
      </c>
      <c r="E176" s="17">
        <v>53.85</v>
      </c>
      <c r="F176" s="17">
        <f t="shared" si="63"/>
        <v>1507.8</v>
      </c>
      <c r="G176" s="17">
        <v>30</v>
      </c>
      <c r="H176" s="17">
        <f t="shared" si="64"/>
        <v>840</v>
      </c>
      <c r="I176" s="17">
        <f t="shared" si="65"/>
        <v>2347.8000000000002</v>
      </c>
      <c r="J176" s="21"/>
      <c r="L176" s="65"/>
    </row>
    <row r="177" spans="1:12" ht="15.95" customHeight="1" x14ac:dyDescent="0.2">
      <c r="A177" s="13">
        <v>11.5</v>
      </c>
      <c r="B177" s="36" t="s">
        <v>244</v>
      </c>
      <c r="C177" s="17">
        <f>48+32</f>
        <v>80</v>
      </c>
      <c r="D177" s="38" t="s">
        <v>26</v>
      </c>
      <c r="E177" s="17">
        <v>61.91</v>
      </c>
      <c r="F177" s="17">
        <f t="shared" si="63"/>
        <v>4952.7999999999993</v>
      </c>
      <c r="G177" s="17">
        <v>40</v>
      </c>
      <c r="H177" s="17">
        <f t="shared" si="64"/>
        <v>3200</v>
      </c>
      <c r="I177" s="17">
        <f t="shared" si="65"/>
        <v>8152.7999999999993</v>
      </c>
      <c r="J177" s="36"/>
      <c r="L177" s="65"/>
    </row>
    <row r="178" spans="1:12" ht="15.95" customHeight="1" x14ac:dyDescent="0.2">
      <c r="A178" s="66"/>
      <c r="B178" s="67" t="s">
        <v>22</v>
      </c>
      <c r="C178" s="68"/>
      <c r="D178" s="69"/>
      <c r="E178" s="70"/>
      <c r="F178" s="70"/>
      <c r="G178" s="70"/>
      <c r="H178" s="70"/>
      <c r="I178" s="70">
        <f>SUM(I154:I177)</f>
        <v>8480188.1783329025</v>
      </c>
      <c r="J178" s="71"/>
    </row>
    <row r="179" spans="1:12" ht="15.95" customHeight="1" x14ac:dyDescent="0.2">
      <c r="A179" s="72"/>
      <c r="B179" s="73" t="s">
        <v>23</v>
      </c>
      <c r="C179" s="74"/>
      <c r="D179" s="75"/>
      <c r="E179" s="76"/>
      <c r="F179" s="76"/>
      <c r="G179" s="76"/>
      <c r="H179" s="76"/>
      <c r="I179" s="76">
        <f>I178</f>
        <v>8480188.1783329025</v>
      </c>
      <c r="J179" s="77"/>
    </row>
    <row r="180" spans="1:12" ht="15.95" customHeight="1" x14ac:dyDescent="0.2">
      <c r="A180" s="13">
        <v>11.6</v>
      </c>
      <c r="B180" s="36" t="s">
        <v>157</v>
      </c>
      <c r="C180" s="17">
        <v>52</v>
      </c>
      <c r="D180" s="38" t="s">
        <v>26</v>
      </c>
      <c r="E180" s="17">
        <v>285.63</v>
      </c>
      <c r="F180" s="17">
        <f t="shared" ref="F180:F185" si="66">C180*E180</f>
        <v>14852.76</v>
      </c>
      <c r="G180" s="17">
        <v>250</v>
      </c>
      <c r="H180" s="17">
        <f t="shared" ref="H180:H185" si="67">C180*G180</f>
        <v>13000</v>
      </c>
      <c r="I180" s="17">
        <f t="shared" ref="I180:I185" si="68">F180+H180</f>
        <v>27852.760000000002</v>
      </c>
      <c r="J180" s="36"/>
      <c r="L180" s="65"/>
    </row>
    <row r="181" spans="1:12" ht="15.95" customHeight="1" x14ac:dyDescent="0.2">
      <c r="A181" s="13">
        <v>11.7</v>
      </c>
      <c r="B181" s="36" t="s">
        <v>158</v>
      </c>
      <c r="C181" s="17">
        <v>204</v>
      </c>
      <c r="D181" s="38" t="s">
        <v>26</v>
      </c>
      <c r="E181" s="17">
        <v>134.58000000000001</v>
      </c>
      <c r="F181" s="17">
        <f t="shared" si="66"/>
        <v>27454.320000000003</v>
      </c>
      <c r="G181" s="17">
        <v>120</v>
      </c>
      <c r="H181" s="17">
        <f t="shared" si="67"/>
        <v>24480</v>
      </c>
      <c r="I181" s="17">
        <f t="shared" si="68"/>
        <v>51934.320000000007</v>
      </c>
      <c r="J181" s="21"/>
      <c r="L181" s="65"/>
    </row>
    <row r="182" spans="1:12" ht="15.95" customHeight="1" x14ac:dyDescent="0.2">
      <c r="A182" s="13">
        <v>11.8</v>
      </c>
      <c r="B182" s="36" t="s">
        <v>159</v>
      </c>
      <c r="C182" s="17">
        <v>68</v>
      </c>
      <c r="D182" s="38" t="s">
        <v>26</v>
      </c>
      <c r="E182" s="17">
        <v>83.06</v>
      </c>
      <c r="F182" s="17">
        <f t="shared" si="66"/>
        <v>5648.08</v>
      </c>
      <c r="G182" s="17">
        <v>75</v>
      </c>
      <c r="H182" s="17">
        <f t="shared" si="67"/>
        <v>5100</v>
      </c>
      <c r="I182" s="17">
        <f t="shared" si="68"/>
        <v>10748.08</v>
      </c>
      <c r="J182" s="21"/>
      <c r="L182" s="65"/>
    </row>
    <row r="183" spans="1:12" ht="15.95" customHeight="1" x14ac:dyDescent="0.2">
      <c r="A183" s="120">
        <v>11.9</v>
      </c>
      <c r="B183" s="36" t="s">
        <v>299</v>
      </c>
      <c r="C183" s="17">
        <v>180</v>
      </c>
      <c r="D183" s="38" t="s">
        <v>26</v>
      </c>
      <c r="E183" s="17">
        <v>59.43</v>
      </c>
      <c r="F183" s="17">
        <f t="shared" si="66"/>
        <v>10697.4</v>
      </c>
      <c r="G183" s="17">
        <v>40</v>
      </c>
      <c r="H183" s="17">
        <f t="shared" si="67"/>
        <v>7200</v>
      </c>
      <c r="I183" s="17">
        <f t="shared" si="68"/>
        <v>17897.400000000001</v>
      </c>
      <c r="J183" s="21"/>
      <c r="L183" s="65"/>
    </row>
    <row r="184" spans="1:12" ht="15.95" customHeight="1" x14ac:dyDescent="0.2">
      <c r="A184" s="82">
        <v>11.1</v>
      </c>
      <c r="B184" s="36" t="s">
        <v>160</v>
      </c>
      <c r="C184" s="17">
        <v>52</v>
      </c>
      <c r="D184" s="38" t="s">
        <v>26</v>
      </c>
      <c r="E184" s="17">
        <v>24.01</v>
      </c>
      <c r="F184" s="17">
        <f t="shared" si="66"/>
        <v>1248.52</v>
      </c>
      <c r="G184" s="17">
        <v>30</v>
      </c>
      <c r="H184" s="17">
        <f t="shared" si="67"/>
        <v>1560</v>
      </c>
      <c r="I184" s="17">
        <f t="shared" si="68"/>
        <v>2808.52</v>
      </c>
      <c r="J184" s="21"/>
      <c r="L184" s="65"/>
    </row>
    <row r="185" spans="1:12" ht="15.95" customHeight="1" x14ac:dyDescent="0.2">
      <c r="A185" s="13">
        <v>11.11</v>
      </c>
      <c r="B185" s="36" t="s">
        <v>306</v>
      </c>
      <c r="C185" s="38">
        <v>112</v>
      </c>
      <c r="D185" s="38" t="s">
        <v>26</v>
      </c>
      <c r="E185" s="17">
        <v>14.72</v>
      </c>
      <c r="F185" s="17">
        <f t="shared" si="66"/>
        <v>1648.64</v>
      </c>
      <c r="G185" s="17">
        <v>30</v>
      </c>
      <c r="H185" s="17">
        <f t="shared" si="67"/>
        <v>3360</v>
      </c>
      <c r="I185" s="17">
        <f t="shared" si="68"/>
        <v>5008.6400000000003</v>
      </c>
      <c r="J185" s="21"/>
      <c r="L185" s="65"/>
    </row>
    <row r="186" spans="1:12" ht="15.95" customHeight="1" x14ac:dyDescent="0.2">
      <c r="A186" s="13">
        <v>11.12</v>
      </c>
      <c r="B186" s="18" t="s">
        <v>88</v>
      </c>
      <c r="C186" s="96">
        <v>1</v>
      </c>
      <c r="D186" s="38" t="s">
        <v>87</v>
      </c>
      <c r="E186" s="17">
        <v>37000</v>
      </c>
      <c r="F186" s="17">
        <f t="shared" ref="F186:F187" si="69">C186*E186</f>
        <v>37000</v>
      </c>
      <c r="G186" s="17">
        <v>12950</v>
      </c>
      <c r="H186" s="17">
        <f t="shared" ref="H186:H187" si="70">C186*G186</f>
        <v>12950</v>
      </c>
      <c r="I186" s="17">
        <f t="shared" ref="I186:I187" si="71">F186+H186</f>
        <v>49950</v>
      </c>
      <c r="J186" s="83"/>
    </row>
    <row r="187" spans="1:12" ht="15.95" customHeight="1" x14ac:dyDescent="0.2">
      <c r="A187" s="82">
        <v>11.13</v>
      </c>
      <c r="B187" s="18" t="s">
        <v>89</v>
      </c>
      <c r="C187" s="96">
        <v>1</v>
      </c>
      <c r="D187" s="38" t="s">
        <v>87</v>
      </c>
      <c r="E187" s="17">
        <v>33000</v>
      </c>
      <c r="F187" s="17">
        <f t="shared" si="69"/>
        <v>33000</v>
      </c>
      <c r="G187" s="17">
        <v>11500</v>
      </c>
      <c r="H187" s="17">
        <f t="shared" si="70"/>
        <v>11500</v>
      </c>
      <c r="I187" s="17">
        <f t="shared" si="71"/>
        <v>44500</v>
      </c>
      <c r="J187" s="83"/>
    </row>
    <row r="188" spans="1:12" ht="15.95" customHeight="1" x14ac:dyDescent="0.2">
      <c r="A188" s="13">
        <v>11.14</v>
      </c>
      <c r="B188" s="18" t="s">
        <v>301</v>
      </c>
      <c r="C188" s="96">
        <v>12</v>
      </c>
      <c r="D188" s="38" t="s">
        <v>96</v>
      </c>
      <c r="E188" s="17">
        <v>846.54</v>
      </c>
      <c r="F188" s="17">
        <f t="shared" ref="F188" si="72">C188*E188</f>
        <v>10158.48</v>
      </c>
      <c r="G188" s="17">
        <v>400</v>
      </c>
      <c r="H188" s="17">
        <f t="shared" ref="H188" si="73">C188*G188</f>
        <v>4800</v>
      </c>
      <c r="I188" s="17">
        <f t="shared" ref="I188" si="74">F188+H188</f>
        <v>14958.48</v>
      </c>
      <c r="J188" s="83"/>
    </row>
    <row r="189" spans="1:12" ht="15.95" customHeight="1" x14ac:dyDescent="0.2">
      <c r="A189" s="13">
        <v>11.15</v>
      </c>
      <c r="B189" s="18" t="s">
        <v>302</v>
      </c>
      <c r="C189" s="96">
        <v>4</v>
      </c>
      <c r="D189" s="38" t="s">
        <v>96</v>
      </c>
      <c r="E189" s="17">
        <v>465.3</v>
      </c>
      <c r="F189" s="17">
        <f t="shared" ref="F189:F191" si="75">C189*E189</f>
        <v>1861.2</v>
      </c>
      <c r="G189" s="17">
        <v>300</v>
      </c>
      <c r="H189" s="17">
        <f t="shared" ref="H189:H191" si="76">C189*G189</f>
        <v>1200</v>
      </c>
      <c r="I189" s="17">
        <f t="shared" ref="I189:I191" si="77">F189+H189</f>
        <v>3061.2</v>
      </c>
      <c r="J189" s="83"/>
    </row>
    <row r="190" spans="1:12" ht="15.95" customHeight="1" x14ac:dyDescent="0.2">
      <c r="A190" s="82">
        <v>11.16</v>
      </c>
      <c r="B190" s="18" t="s">
        <v>343</v>
      </c>
      <c r="C190" s="96">
        <v>20</v>
      </c>
      <c r="D190" s="38" t="s">
        <v>96</v>
      </c>
      <c r="E190" s="17">
        <v>133.69999999999999</v>
      </c>
      <c r="F190" s="17">
        <f t="shared" si="75"/>
        <v>2674</v>
      </c>
      <c r="G190" s="17">
        <v>100</v>
      </c>
      <c r="H190" s="17">
        <f t="shared" si="76"/>
        <v>2000</v>
      </c>
      <c r="I190" s="17">
        <f t="shared" si="77"/>
        <v>4674</v>
      </c>
      <c r="J190" s="83"/>
    </row>
    <row r="191" spans="1:12" ht="15.95" customHeight="1" x14ac:dyDescent="0.2">
      <c r="A191" s="13">
        <v>11.17</v>
      </c>
      <c r="B191" s="18" t="s">
        <v>303</v>
      </c>
      <c r="C191" s="96">
        <v>1</v>
      </c>
      <c r="D191" s="38" t="s">
        <v>96</v>
      </c>
      <c r="E191" s="17">
        <v>852.55</v>
      </c>
      <c r="F191" s="17">
        <f t="shared" si="75"/>
        <v>852.55</v>
      </c>
      <c r="G191" s="17">
        <v>300</v>
      </c>
      <c r="H191" s="17">
        <f t="shared" si="76"/>
        <v>300</v>
      </c>
      <c r="I191" s="17">
        <f t="shared" si="77"/>
        <v>1152.55</v>
      </c>
      <c r="J191" s="83"/>
    </row>
    <row r="192" spans="1:12" ht="15.95" customHeight="1" x14ac:dyDescent="0.2">
      <c r="A192" s="13">
        <v>11.18</v>
      </c>
      <c r="B192" s="18" t="s">
        <v>304</v>
      </c>
      <c r="C192" s="96">
        <v>5</v>
      </c>
      <c r="D192" s="38" t="s">
        <v>96</v>
      </c>
      <c r="E192" s="17">
        <v>1342.25</v>
      </c>
      <c r="F192" s="17">
        <f t="shared" ref="F192:F198" si="78">C192*E192</f>
        <v>6711.25</v>
      </c>
      <c r="G192" s="17">
        <v>400</v>
      </c>
      <c r="H192" s="17">
        <f t="shared" ref="H192:H198" si="79">C192*G192</f>
        <v>2000</v>
      </c>
      <c r="I192" s="17">
        <f t="shared" ref="I192:I198" si="80">F192+H192</f>
        <v>8711.25</v>
      </c>
      <c r="J192" s="83"/>
    </row>
    <row r="193" spans="1:10" ht="15.95" customHeight="1" x14ac:dyDescent="0.2">
      <c r="A193" s="82">
        <v>11.19</v>
      </c>
      <c r="B193" s="18" t="s">
        <v>344</v>
      </c>
      <c r="C193" s="96">
        <v>10</v>
      </c>
      <c r="D193" s="38" t="s">
        <v>96</v>
      </c>
      <c r="E193" s="17">
        <v>148</v>
      </c>
      <c r="F193" s="17">
        <f t="shared" si="78"/>
        <v>1480</v>
      </c>
      <c r="G193" s="17">
        <v>400</v>
      </c>
      <c r="H193" s="17">
        <f t="shared" si="79"/>
        <v>4000</v>
      </c>
      <c r="I193" s="17">
        <f t="shared" si="80"/>
        <v>5480</v>
      </c>
      <c r="J193" s="83"/>
    </row>
    <row r="194" spans="1:10" ht="15.95" customHeight="1" x14ac:dyDescent="0.2">
      <c r="A194" s="13">
        <v>11.2</v>
      </c>
      <c r="B194" s="18" t="s">
        <v>345</v>
      </c>
      <c r="C194" s="96">
        <v>28</v>
      </c>
      <c r="D194" s="38" t="s">
        <v>96</v>
      </c>
      <c r="E194" s="17">
        <v>1755</v>
      </c>
      <c r="F194" s="17">
        <f t="shared" si="78"/>
        <v>49140</v>
      </c>
      <c r="G194" s="17">
        <v>400</v>
      </c>
      <c r="H194" s="17">
        <f t="shared" si="79"/>
        <v>11200</v>
      </c>
      <c r="I194" s="17">
        <f t="shared" si="80"/>
        <v>60340</v>
      </c>
      <c r="J194" s="83"/>
    </row>
    <row r="195" spans="1:10" ht="15.95" customHeight="1" x14ac:dyDescent="0.2">
      <c r="A195" s="13">
        <v>11.21</v>
      </c>
      <c r="B195" s="18" t="s">
        <v>346</v>
      </c>
      <c r="C195" s="96">
        <v>14</v>
      </c>
      <c r="D195" s="38" t="s">
        <v>96</v>
      </c>
      <c r="E195" s="17">
        <v>1205</v>
      </c>
      <c r="F195" s="17">
        <f t="shared" si="78"/>
        <v>16870</v>
      </c>
      <c r="G195" s="17">
        <v>300</v>
      </c>
      <c r="H195" s="17">
        <f t="shared" si="79"/>
        <v>4200</v>
      </c>
      <c r="I195" s="17">
        <f t="shared" si="80"/>
        <v>21070</v>
      </c>
      <c r="J195" s="83"/>
    </row>
    <row r="196" spans="1:10" ht="15.95" customHeight="1" x14ac:dyDescent="0.2">
      <c r="A196" s="82">
        <v>11.22</v>
      </c>
      <c r="B196" s="18" t="s">
        <v>305</v>
      </c>
      <c r="C196" s="96">
        <v>0</v>
      </c>
      <c r="D196" s="38" t="s">
        <v>96</v>
      </c>
      <c r="E196" s="17">
        <v>270</v>
      </c>
      <c r="F196" s="17">
        <f t="shared" si="78"/>
        <v>0</v>
      </c>
      <c r="G196" s="17">
        <v>200</v>
      </c>
      <c r="H196" s="17">
        <f t="shared" si="79"/>
        <v>0</v>
      </c>
      <c r="I196" s="17">
        <f t="shared" si="80"/>
        <v>0</v>
      </c>
      <c r="J196" s="83"/>
    </row>
    <row r="197" spans="1:10" ht="15.95" customHeight="1" x14ac:dyDescent="0.2">
      <c r="A197" s="13">
        <v>11.23</v>
      </c>
      <c r="B197" s="18" t="s">
        <v>347</v>
      </c>
      <c r="C197" s="96">
        <v>14</v>
      </c>
      <c r="D197" s="38" t="s">
        <v>96</v>
      </c>
      <c r="E197" s="17">
        <v>1340</v>
      </c>
      <c r="F197" s="17">
        <f t="shared" si="78"/>
        <v>18760</v>
      </c>
      <c r="G197" s="17">
        <v>200</v>
      </c>
      <c r="H197" s="17">
        <f t="shared" si="79"/>
        <v>2800</v>
      </c>
      <c r="I197" s="17">
        <f t="shared" si="80"/>
        <v>21560</v>
      </c>
      <c r="J197" s="83"/>
    </row>
    <row r="198" spans="1:10" ht="15.95" customHeight="1" x14ac:dyDescent="0.2">
      <c r="A198" s="13">
        <v>11.24</v>
      </c>
      <c r="B198" s="18" t="s">
        <v>348</v>
      </c>
      <c r="C198" s="96">
        <v>8</v>
      </c>
      <c r="D198" s="38" t="s">
        <v>96</v>
      </c>
      <c r="E198" s="17">
        <v>1095</v>
      </c>
      <c r="F198" s="17">
        <f t="shared" si="78"/>
        <v>8760</v>
      </c>
      <c r="G198" s="17">
        <v>150</v>
      </c>
      <c r="H198" s="17">
        <f t="shared" si="79"/>
        <v>1200</v>
      </c>
      <c r="I198" s="17">
        <f t="shared" si="80"/>
        <v>9960</v>
      </c>
      <c r="J198" s="83"/>
    </row>
    <row r="199" spans="1:10" ht="15.95" customHeight="1" x14ac:dyDescent="0.2">
      <c r="A199" s="82">
        <v>11.25</v>
      </c>
      <c r="B199" s="18" t="s">
        <v>349</v>
      </c>
      <c r="C199" s="96">
        <v>1</v>
      </c>
      <c r="D199" s="38" t="s">
        <v>96</v>
      </c>
      <c r="E199" s="17">
        <v>2990</v>
      </c>
      <c r="F199" s="17">
        <f t="shared" ref="F199:F202" si="81">C199*E199</f>
        <v>2990</v>
      </c>
      <c r="G199" s="17">
        <v>400</v>
      </c>
      <c r="H199" s="17">
        <f t="shared" ref="H199:H202" si="82">C199*G199</f>
        <v>400</v>
      </c>
      <c r="I199" s="17">
        <f t="shared" ref="I199:I202" si="83">F199+H199</f>
        <v>3390</v>
      </c>
      <c r="J199" s="83"/>
    </row>
    <row r="200" spans="1:10" ht="15.95" customHeight="1" x14ac:dyDescent="0.2">
      <c r="A200" s="13">
        <v>11.26</v>
      </c>
      <c r="B200" s="18" t="s">
        <v>350</v>
      </c>
      <c r="C200" s="96">
        <v>1</v>
      </c>
      <c r="D200" s="38" t="s">
        <v>96</v>
      </c>
      <c r="E200" s="17">
        <v>740</v>
      </c>
      <c r="F200" s="17">
        <f t="shared" si="81"/>
        <v>740</v>
      </c>
      <c r="G200" s="17">
        <v>200</v>
      </c>
      <c r="H200" s="17">
        <f t="shared" si="82"/>
        <v>200</v>
      </c>
      <c r="I200" s="17">
        <f t="shared" si="83"/>
        <v>940</v>
      </c>
      <c r="J200" s="83"/>
    </row>
    <row r="201" spans="1:10" ht="15.95" customHeight="1" x14ac:dyDescent="0.2">
      <c r="A201" s="13">
        <v>11.27</v>
      </c>
      <c r="B201" s="18" t="s">
        <v>298</v>
      </c>
      <c r="C201" s="96">
        <v>14</v>
      </c>
      <c r="D201" s="38" t="s">
        <v>96</v>
      </c>
      <c r="E201" s="17">
        <v>339</v>
      </c>
      <c r="F201" s="17">
        <f t="shared" si="81"/>
        <v>4746</v>
      </c>
      <c r="G201" s="17">
        <v>100</v>
      </c>
      <c r="H201" s="17">
        <f t="shared" si="82"/>
        <v>1400</v>
      </c>
      <c r="I201" s="17">
        <f t="shared" si="83"/>
        <v>6146</v>
      </c>
      <c r="J201" s="83"/>
    </row>
    <row r="202" spans="1:10" ht="15.95" customHeight="1" x14ac:dyDescent="0.2">
      <c r="A202" s="82">
        <v>11.28</v>
      </c>
      <c r="B202" s="18" t="s">
        <v>351</v>
      </c>
      <c r="C202" s="96">
        <v>1</v>
      </c>
      <c r="D202" s="38" t="s">
        <v>96</v>
      </c>
      <c r="E202" s="17">
        <v>6450</v>
      </c>
      <c r="F202" s="17">
        <f t="shared" si="81"/>
        <v>6450</v>
      </c>
      <c r="G202" s="17">
        <v>200</v>
      </c>
      <c r="H202" s="17">
        <f t="shared" si="82"/>
        <v>200</v>
      </c>
      <c r="I202" s="17">
        <f t="shared" si="83"/>
        <v>6650</v>
      </c>
      <c r="J202" s="83"/>
    </row>
    <row r="203" spans="1:10" ht="15.95" customHeight="1" x14ac:dyDescent="0.2">
      <c r="A203" s="13">
        <v>11.29</v>
      </c>
      <c r="B203" s="36" t="s">
        <v>352</v>
      </c>
      <c r="C203" s="96">
        <v>4</v>
      </c>
      <c r="D203" s="38" t="s">
        <v>27</v>
      </c>
      <c r="E203" s="17">
        <v>5280</v>
      </c>
      <c r="F203" s="17">
        <f t="shared" ref="F203:F207" si="84">C203*E203</f>
        <v>21120</v>
      </c>
      <c r="G203" s="17">
        <v>710</v>
      </c>
      <c r="H203" s="17">
        <f t="shared" ref="H203:H207" si="85">C203*G203</f>
        <v>2840</v>
      </c>
      <c r="I203" s="17">
        <f t="shared" ref="I203:I207" si="86">F203+H203</f>
        <v>23960</v>
      </c>
      <c r="J203" s="21"/>
    </row>
    <row r="204" spans="1:10" ht="15.95" customHeight="1" x14ac:dyDescent="0.2">
      <c r="A204" s="82">
        <v>11.3</v>
      </c>
      <c r="B204" s="13" t="s">
        <v>150</v>
      </c>
      <c r="C204" s="96">
        <v>2</v>
      </c>
      <c r="D204" s="38" t="s">
        <v>27</v>
      </c>
      <c r="E204" s="17">
        <v>35500</v>
      </c>
      <c r="F204" s="17">
        <f t="shared" si="84"/>
        <v>71000</v>
      </c>
      <c r="G204" s="17">
        <v>1500</v>
      </c>
      <c r="H204" s="17">
        <f t="shared" si="85"/>
        <v>3000</v>
      </c>
      <c r="I204" s="17">
        <f t="shared" si="86"/>
        <v>74000</v>
      </c>
      <c r="J204" s="21"/>
    </row>
    <row r="205" spans="1:10" ht="15.95" customHeight="1" x14ac:dyDescent="0.2">
      <c r="A205" s="82">
        <v>11.31</v>
      </c>
      <c r="B205" s="13" t="s">
        <v>97</v>
      </c>
      <c r="C205" s="96">
        <v>1</v>
      </c>
      <c r="D205" s="38" t="s">
        <v>27</v>
      </c>
      <c r="E205" s="17">
        <v>15000</v>
      </c>
      <c r="F205" s="17">
        <f t="shared" si="84"/>
        <v>15000</v>
      </c>
      <c r="G205" s="17">
        <v>800</v>
      </c>
      <c r="H205" s="17">
        <f t="shared" si="85"/>
        <v>800</v>
      </c>
      <c r="I205" s="17">
        <f t="shared" si="86"/>
        <v>15800</v>
      </c>
      <c r="J205" s="21"/>
    </row>
    <row r="206" spans="1:10" ht="15" customHeight="1" x14ac:dyDescent="0.2">
      <c r="A206" s="13">
        <v>11.32</v>
      </c>
      <c r="B206" s="16" t="s">
        <v>246</v>
      </c>
      <c r="C206" s="96">
        <v>1</v>
      </c>
      <c r="D206" s="38" t="s">
        <v>27</v>
      </c>
      <c r="E206" s="17">
        <v>4500</v>
      </c>
      <c r="F206" s="17">
        <f t="shared" si="84"/>
        <v>4500</v>
      </c>
      <c r="G206" s="17">
        <v>450</v>
      </c>
      <c r="H206" s="17">
        <f t="shared" si="85"/>
        <v>450</v>
      </c>
      <c r="I206" s="17">
        <f t="shared" si="86"/>
        <v>4950</v>
      </c>
      <c r="J206" s="81"/>
    </row>
    <row r="207" spans="1:10" ht="15" customHeight="1" x14ac:dyDescent="0.2">
      <c r="A207" s="13">
        <v>11.33</v>
      </c>
      <c r="B207" s="13" t="s">
        <v>245</v>
      </c>
      <c r="C207" s="96">
        <v>1</v>
      </c>
      <c r="D207" s="38" t="s">
        <v>27</v>
      </c>
      <c r="E207" s="17">
        <v>21600</v>
      </c>
      <c r="F207" s="17">
        <f t="shared" si="84"/>
        <v>21600</v>
      </c>
      <c r="G207" s="17">
        <v>2850</v>
      </c>
      <c r="H207" s="17">
        <f t="shared" si="85"/>
        <v>2850</v>
      </c>
      <c r="I207" s="17">
        <f t="shared" si="86"/>
        <v>24450</v>
      </c>
      <c r="J207" s="21"/>
    </row>
    <row r="208" spans="1:10" ht="0.75" customHeight="1" x14ac:dyDescent="0.2">
      <c r="A208" s="13"/>
      <c r="B208" s="16"/>
      <c r="C208" s="96"/>
      <c r="D208" s="38"/>
      <c r="E208" s="123"/>
      <c r="F208" s="122"/>
      <c r="G208" s="123"/>
      <c r="H208" s="122"/>
      <c r="I208" s="122"/>
      <c r="J208" s="81"/>
    </row>
    <row r="209" spans="1:14" ht="15.95" customHeight="1" x14ac:dyDescent="0.2">
      <c r="A209" s="49"/>
      <c r="B209" s="90" t="s">
        <v>22</v>
      </c>
      <c r="C209" s="124"/>
      <c r="D209" s="125"/>
      <c r="E209" s="126"/>
      <c r="F209" s="126"/>
      <c r="G209" s="126"/>
      <c r="H209" s="126"/>
      <c r="I209" s="126">
        <f>SUM(I179:I208)</f>
        <v>9002141.3783329036</v>
      </c>
      <c r="J209" s="71"/>
    </row>
    <row r="210" spans="1:14" ht="15.95" customHeight="1" x14ac:dyDescent="0.2">
      <c r="A210" s="9"/>
      <c r="B210" s="55" t="s">
        <v>23</v>
      </c>
      <c r="C210" s="127"/>
      <c r="D210" s="128"/>
      <c r="E210" s="129"/>
      <c r="F210" s="129"/>
      <c r="G210" s="129"/>
      <c r="H210" s="129"/>
      <c r="I210" s="129">
        <f>I209</f>
        <v>9002141.3783329036</v>
      </c>
      <c r="J210" s="130"/>
    </row>
    <row r="211" spans="1:14" ht="15" customHeight="1" x14ac:dyDescent="0.2">
      <c r="A211" s="13"/>
      <c r="B211" s="16" t="s">
        <v>261</v>
      </c>
      <c r="C211" s="96"/>
      <c r="D211" s="38"/>
      <c r="E211" s="123"/>
      <c r="F211" s="122"/>
      <c r="G211" s="123"/>
      <c r="H211" s="122"/>
      <c r="I211" s="122"/>
      <c r="J211" s="81"/>
    </row>
    <row r="212" spans="1:14" ht="15.95" customHeight="1" x14ac:dyDescent="0.2">
      <c r="A212" s="13">
        <v>11.34</v>
      </c>
      <c r="B212" s="16" t="s">
        <v>90</v>
      </c>
      <c r="C212" s="38">
        <v>41.18</v>
      </c>
      <c r="D212" s="38" t="s">
        <v>16</v>
      </c>
      <c r="E212" s="17">
        <v>0</v>
      </c>
      <c r="F212" s="17">
        <f t="shared" ref="F212" si="87">C212*E212</f>
        <v>0</v>
      </c>
      <c r="G212" s="17">
        <v>142</v>
      </c>
      <c r="H212" s="17">
        <f t="shared" ref="H212" si="88">C212*G212</f>
        <v>5847.56</v>
      </c>
      <c r="I212" s="17">
        <f t="shared" ref="I212" si="89">F212+H212</f>
        <v>5847.56</v>
      </c>
      <c r="J212" s="81"/>
      <c r="L212" s="65"/>
    </row>
    <row r="213" spans="1:14" ht="15.95" customHeight="1" x14ac:dyDescent="0.2">
      <c r="A213" s="13">
        <v>11.35</v>
      </c>
      <c r="B213" s="16" t="s">
        <v>262</v>
      </c>
      <c r="C213" s="96">
        <f>9*2</f>
        <v>18</v>
      </c>
      <c r="D213" s="38" t="s">
        <v>36</v>
      </c>
      <c r="E213" s="17">
        <v>385</v>
      </c>
      <c r="F213" s="17">
        <f t="shared" ref="F213:F216" si="90">C213*E213</f>
        <v>6930</v>
      </c>
      <c r="G213" s="17">
        <v>167</v>
      </c>
      <c r="H213" s="17">
        <f t="shared" ref="H213:H216" si="91">C213*G213</f>
        <v>3006</v>
      </c>
      <c r="I213" s="17">
        <f t="shared" ref="I213:I216" si="92">F213+H213</f>
        <v>9936</v>
      </c>
      <c r="J213" s="81"/>
    </row>
    <row r="214" spans="1:14" ht="15.95" customHeight="1" x14ac:dyDescent="0.2">
      <c r="A214" s="13">
        <v>11.36</v>
      </c>
      <c r="B214" s="16" t="s">
        <v>91</v>
      </c>
      <c r="C214" s="38">
        <v>2.5299999999999998</v>
      </c>
      <c r="D214" s="38" t="s">
        <v>16</v>
      </c>
      <c r="E214" s="17">
        <v>2746</v>
      </c>
      <c r="F214" s="17">
        <f t="shared" si="90"/>
        <v>6947.3799999999992</v>
      </c>
      <c r="G214" s="17">
        <v>426</v>
      </c>
      <c r="H214" s="17">
        <f t="shared" si="91"/>
        <v>1077.78</v>
      </c>
      <c r="I214" s="17">
        <f t="shared" si="92"/>
        <v>8025.1599999999989</v>
      </c>
      <c r="J214" s="248" t="s">
        <v>398</v>
      </c>
      <c r="L214" s="65"/>
    </row>
    <row r="215" spans="1:14" ht="15.95" customHeight="1" x14ac:dyDescent="0.2">
      <c r="A215" s="13">
        <v>11.37</v>
      </c>
      <c r="B215" s="36" t="s">
        <v>263</v>
      </c>
      <c r="C215" s="38">
        <v>26.11</v>
      </c>
      <c r="D215" s="38" t="s">
        <v>21</v>
      </c>
      <c r="E215" s="17">
        <v>27.157</v>
      </c>
      <c r="F215" s="17">
        <f t="shared" si="90"/>
        <v>709.06926999999996</v>
      </c>
      <c r="G215" s="17">
        <v>4.4000000000000004</v>
      </c>
      <c r="H215" s="17">
        <f t="shared" si="91"/>
        <v>114.884</v>
      </c>
      <c r="I215" s="17">
        <f t="shared" si="92"/>
        <v>823.95326999999997</v>
      </c>
      <c r="J215" s="87"/>
    </row>
    <row r="216" spans="1:14" ht="15.95" customHeight="1" x14ac:dyDescent="0.2">
      <c r="A216" s="13">
        <v>11.38</v>
      </c>
      <c r="B216" s="36" t="s">
        <v>92</v>
      </c>
      <c r="C216" s="79">
        <v>102.51</v>
      </c>
      <c r="D216" s="38" t="s">
        <v>21</v>
      </c>
      <c r="E216" s="17">
        <v>26.422000000000001</v>
      </c>
      <c r="F216" s="17">
        <f t="shared" si="90"/>
        <v>2708.5192200000001</v>
      </c>
      <c r="G216" s="17">
        <v>4.4000000000000004</v>
      </c>
      <c r="H216" s="17">
        <f t="shared" si="91"/>
        <v>451.04400000000004</v>
      </c>
      <c r="I216" s="17">
        <f t="shared" si="92"/>
        <v>3159.56322</v>
      </c>
      <c r="J216" s="87"/>
      <c r="L216" s="65"/>
      <c r="N216" s="65"/>
    </row>
    <row r="217" spans="1:14" ht="15" customHeight="1" x14ac:dyDescent="0.2">
      <c r="A217" s="13">
        <v>11.39</v>
      </c>
      <c r="B217" s="13" t="s">
        <v>273</v>
      </c>
      <c r="C217" s="96">
        <v>2</v>
      </c>
      <c r="D217" s="38" t="s">
        <v>27</v>
      </c>
      <c r="E217" s="17">
        <v>58800</v>
      </c>
      <c r="F217" s="17">
        <f t="shared" ref="F217:F220" si="93">C217*E217</f>
        <v>117600</v>
      </c>
      <c r="G217" s="17">
        <v>5000</v>
      </c>
      <c r="H217" s="17">
        <f t="shared" ref="H217:H220" si="94">C217*G217</f>
        <v>10000</v>
      </c>
      <c r="I217" s="17">
        <f t="shared" ref="I217:I220" si="95">F217+H217</f>
        <v>127600</v>
      </c>
      <c r="J217" s="21"/>
    </row>
    <row r="218" spans="1:14" ht="15" customHeight="1" x14ac:dyDescent="0.2">
      <c r="A218" s="82">
        <v>11.4</v>
      </c>
      <c r="B218" s="13" t="s">
        <v>264</v>
      </c>
      <c r="C218" s="96">
        <v>2</v>
      </c>
      <c r="D218" s="38" t="s">
        <v>27</v>
      </c>
      <c r="E218" s="17">
        <v>6000</v>
      </c>
      <c r="F218" s="17">
        <f t="shared" si="93"/>
        <v>12000</v>
      </c>
      <c r="G218" s="17">
        <v>250</v>
      </c>
      <c r="H218" s="17">
        <f t="shared" si="94"/>
        <v>500</v>
      </c>
      <c r="I218" s="17">
        <f t="shared" si="95"/>
        <v>12500</v>
      </c>
      <c r="J218" s="21"/>
    </row>
    <row r="219" spans="1:14" ht="15.95" customHeight="1" x14ac:dyDescent="0.2">
      <c r="A219" s="13">
        <v>11.41</v>
      </c>
      <c r="B219" s="117" t="s">
        <v>269</v>
      </c>
      <c r="C219" s="110">
        <v>66.14</v>
      </c>
      <c r="D219" s="113" t="s">
        <v>26</v>
      </c>
      <c r="E219" s="17">
        <v>1565</v>
      </c>
      <c r="F219" s="17">
        <f t="shared" si="93"/>
        <v>103509.1</v>
      </c>
      <c r="G219" s="17">
        <v>639</v>
      </c>
      <c r="H219" s="17">
        <f t="shared" si="94"/>
        <v>42263.46</v>
      </c>
      <c r="I219" s="17">
        <f t="shared" si="95"/>
        <v>145772.56</v>
      </c>
      <c r="J219" s="131"/>
      <c r="L219" s="65"/>
      <c r="M219" s="65"/>
    </row>
    <row r="220" spans="1:14" ht="15.95" customHeight="1" x14ac:dyDescent="0.2">
      <c r="A220" s="13">
        <v>11.42</v>
      </c>
      <c r="B220" s="117" t="s">
        <v>271</v>
      </c>
      <c r="C220" s="110">
        <v>10</v>
      </c>
      <c r="D220" s="113" t="s">
        <v>270</v>
      </c>
      <c r="E220" s="17">
        <v>1500</v>
      </c>
      <c r="F220" s="17">
        <f t="shared" si="93"/>
        <v>15000</v>
      </c>
      <c r="G220" s="17">
        <v>350</v>
      </c>
      <c r="H220" s="17">
        <f t="shared" si="94"/>
        <v>3500</v>
      </c>
      <c r="I220" s="17">
        <f t="shared" si="95"/>
        <v>18500</v>
      </c>
      <c r="J220" s="249">
        <f>I173+I174+I175+I176+I177+I180+I181+I182+I183+I184+I185+I186+I187+I188+I189+I190+I191+I192+I193+I194+I195+I196+I197+I198+I199+I200+I201+I202+I203+I204+I205+I206+I207+I212+I213+I214+I215+I216+I217+I218+I219+I220</f>
        <v>881304.83649000013</v>
      </c>
      <c r="L220" s="65"/>
    </row>
    <row r="221" spans="1:14" ht="15.95" customHeight="1" x14ac:dyDescent="0.2">
      <c r="A221" s="45">
        <v>12</v>
      </c>
      <c r="B221" s="45" t="s">
        <v>55</v>
      </c>
      <c r="C221" s="88"/>
      <c r="D221" s="47"/>
      <c r="E221" s="46"/>
      <c r="F221" s="46"/>
      <c r="G221" s="46"/>
      <c r="H221" s="46"/>
      <c r="I221" s="46"/>
      <c r="J221" s="81"/>
    </row>
    <row r="222" spans="1:14" ht="15.95" customHeight="1" x14ac:dyDescent="0.2">
      <c r="A222" s="13"/>
      <c r="B222" s="132" t="s">
        <v>132</v>
      </c>
      <c r="C222" s="38"/>
      <c r="D222" s="38" t="s">
        <v>0</v>
      </c>
      <c r="E222" s="17"/>
      <c r="F222" s="17"/>
      <c r="G222" s="17"/>
      <c r="H222" s="17"/>
      <c r="I222" s="17"/>
      <c r="J222" s="36"/>
    </row>
    <row r="223" spans="1:14" ht="15.95" customHeight="1" x14ac:dyDescent="0.2">
      <c r="A223" s="13">
        <v>12.1</v>
      </c>
      <c r="B223" s="18" t="s">
        <v>380</v>
      </c>
      <c r="C223" s="96">
        <v>1</v>
      </c>
      <c r="D223" s="38" t="s">
        <v>30</v>
      </c>
      <c r="E223" s="17">
        <v>22000</v>
      </c>
      <c r="F223" s="17">
        <f t="shared" ref="F223" si="96">C223*E223</f>
        <v>22000</v>
      </c>
      <c r="G223" s="17">
        <v>4500</v>
      </c>
      <c r="H223" s="17">
        <f t="shared" ref="H223" si="97">C223*G223</f>
        <v>4500</v>
      </c>
      <c r="I223" s="17">
        <f t="shared" ref="I223" si="98">F223+H223</f>
        <v>26500</v>
      </c>
      <c r="J223" s="81"/>
      <c r="L223" s="98"/>
    </row>
    <row r="224" spans="1:14" ht="16.5" customHeight="1" x14ac:dyDescent="0.2">
      <c r="A224" s="13">
        <v>12.2</v>
      </c>
      <c r="B224" s="133" t="s">
        <v>186</v>
      </c>
      <c r="C224" s="96">
        <v>1</v>
      </c>
      <c r="D224" s="38" t="s">
        <v>30</v>
      </c>
      <c r="E224" s="17">
        <v>16000</v>
      </c>
      <c r="F224" s="17">
        <f t="shared" ref="F224:F227" si="99">C224*E224</f>
        <v>16000</v>
      </c>
      <c r="G224" s="17">
        <v>500</v>
      </c>
      <c r="H224" s="17">
        <f t="shared" ref="H224:H227" si="100">C224*G224</f>
        <v>500</v>
      </c>
      <c r="I224" s="17">
        <f t="shared" ref="I224:I227" si="101">F224+H224</f>
        <v>16500</v>
      </c>
      <c r="J224" s="81"/>
      <c r="L224" s="98"/>
    </row>
    <row r="225" spans="1:12" ht="16.5" customHeight="1" x14ac:dyDescent="0.2">
      <c r="A225" s="13">
        <v>12.3</v>
      </c>
      <c r="B225" s="134" t="s">
        <v>247</v>
      </c>
      <c r="C225" s="96">
        <v>15</v>
      </c>
      <c r="D225" s="38" t="s">
        <v>30</v>
      </c>
      <c r="E225" s="17">
        <v>120</v>
      </c>
      <c r="F225" s="17">
        <f t="shared" si="99"/>
        <v>1800</v>
      </c>
      <c r="G225" s="17">
        <v>60</v>
      </c>
      <c r="H225" s="17">
        <f t="shared" si="100"/>
        <v>900</v>
      </c>
      <c r="I225" s="17">
        <f t="shared" si="101"/>
        <v>2700</v>
      </c>
      <c r="J225" s="81"/>
      <c r="L225" s="98"/>
    </row>
    <row r="226" spans="1:12" ht="16.5" customHeight="1" x14ac:dyDescent="0.2">
      <c r="A226" s="13">
        <v>12.4</v>
      </c>
      <c r="B226" s="134" t="s">
        <v>314</v>
      </c>
      <c r="C226" s="96">
        <v>2</v>
      </c>
      <c r="D226" s="38" t="s">
        <v>30</v>
      </c>
      <c r="E226" s="17">
        <v>1395</v>
      </c>
      <c r="F226" s="17">
        <f t="shared" si="99"/>
        <v>2790</v>
      </c>
      <c r="G226" s="17">
        <v>60</v>
      </c>
      <c r="H226" s="17">
        <f t="shared" si="100"/>
        <v>120</v>
      </c>
      <c r="I226" s="17">
        <f t="shared" si="101"/>
        <v>2910</v>
      </c>
      <c r="J226" s="81"/>
      <c r="L226" s="98"/>
    </row>
    <row r="227" spans="1:12" ht="15.95" customHeight="1" x14ac:dyDescent="0.2">
      <c r="A227" s="13">
        <v>12.5</v>
      </c>
      <c r="B227" s="135" t="s">
        <v>120</v>
      </c>
      <c r="C227" s="96">
        <v>1</v>
      </c>
      <c r="D227" s="38" t="s">
        <v>30</v>
      </c>
      <c r="E227" s="17">
        <v>3950</v>
      </c>
      <c r="F227" s="17">
        <f t="shared" si="99"/>
        <v>3950</v>
      </c>
      <c r="G227" s="17">
        <v>800</v>
      </c>
      <c r="H227" s="17">
        <f t="shared" si="100"/>
        <v>800</v>
      </c>
      <c r="I227" s="17">
        <f t="shared" si="101"/>
        <v>4750</v>
      </c>
      <c r="J227" s="81"/>
      <c r="L227" s="98"/>
    </row>
    <row r="228" spans="1:12" ht="15.95" customHeight="1" x14ac:dyDescent="0.2">
      <c r="A228" s="13"/>
      <c r="B228" s="132" t="s">
        <v>133</v>
      </c>
      <c r="C228" s="96"/>
      <c r="D228" s="38"/>
      <c r="E228" s="17"/>
      <c r="F228" s="17"/>
      <c r="G228" s="17"/>
      <c r="H228" s="17"/>
      <c r="I228" s="17"/>
      <c r="J228" s="81"/>
    </row>
    <row r="229" spans="1:12" ht="15.95" customHeight="1" x14ac:dyDescent="0.2">
      <c r="A229" s="13">
        <v>12.6</v>
      </c>
      <c r="B229" s="18" t="s">
        <v>176</v>
      </c>
      <c r="C229" s="96">
        <v>1</v>
      </c>
      <c r="D229" s="38" t="s">
        <v>30</v>
      </c>
      <c r="E229" s="17">
        <v>4200</v>
      </c>
      <c r="F229" s="17">
        <f t="shared" ref="F229" si="102">C229*E229</f>
        <v>4200</v>
      </c>
      <c r="G229" s="17">
        <v>1500</v>
      </c>
      <c r="H229" s="17">
        <f t="shared" ref="H229" si="103">C229*G229</f>
        <v>1500</v>
      </c>
      <c r="I229" s="17">
        <f t="shared" ref="I229" si="104">F229+H229</f>
        <v>5700</v>
      </c>
      <c r="J229" s="81"/>
    </row>
    <row r="230" spans="1:12" ht="15.95" customHeight="1" x14ac:dyDescent="0.2">
      <c r="A230" s="13">
        <v>12.7</v>
      </c>
      <c r="B230" s="18" t="s">
        <v>134</v>
      </c>
      <c r="C230" s="96">
        <v>16</v>
      </c>
      <c r="D230" s="38" t="s">
        <v>30</v>
      </c>
      <c r="E230" s="17">
        <v>2000</v>
      </c>
      <c r="F230" s="17">
        <f t="shared" ref="F230:F231" si="105">C230*E230</f>
        <v>32000</v>
      </c>
      <c r="G230" s="17">
        <v>115</v>
      </c>
      <c r="H230" s="17">
        <f t="shared" ref="H230:H231" si="106">C230*G230</f>
        <v>1840</v>
      </c>
      <c r="I230" s="17">
        <f t="shared" ref="I230:I231" si="107">F230+H230</f>
        <v>33840</v>
      </c>
      <c r="J230" s="81"/>
    </row>
    <row r="231" spans="1:12" ht="15.95" customHeight="1" x14ac:dyDescent="0.2">
      <c r="A231" s="13">
        <v>12.8</v>
      </c>
      <c r="B231" s="18" t="s">
        <v>135</v>
      </c>
      <c r="C231" s="96">
        <v>1</v>
      </c>
      <c r="D231" s="38" t="s">
        <v>30</v>
      </c>
      <c r="E231" s="17">
        <v>6250</v>
      </c>
      <c r="F231" s="17">
        <f t="shared" si="105"/>
        <v>6250</v>
      </c>
      <c r="G231" s="17">
        <v>115</v>
      </c>
      <c r="H231" s="17">
        <f t="shared" si="106"/>
        <v>115</v>
      </c>
      <c r="I231" s="17">
        <f t="shared" si="107"/>
        <v>6365</v>
      </c>
      <c r="J231" s="81"/>
    </row>
    <row r="232" spans="1:12" ht="15.95" customHeight="1" x14ac:dyDescent="0.2">
      <c r="A232" s="12"/>
      <c r="B232" s="132" t="s">
        <v>315</v>
      </c>
      <c r="C232" s="38"/>
      <c r="D232" s="38"/>
      <c r="E232" s="17"/>
      <c r="F232" s="136"/>
      <c r="G232" s="17"/>
      <c r="H232" s="17"/>
      <c r="I232" s="17"/>
      <c r="J232" s="81"/>
    </row>
    <row r="233" spans="1:12" ht="15.95" customHeight="1" x14ac:dyDescent="0.2">
      <c r="A233" s="120">
        <v>12.9</v>
      </c>
      <c r="B233" s="134" t="s">
        <v>316</v>
      </c>
      <c r="C233" s="96">
        <v>1</v>
      </c>
      <c r="D233" s="38" t="s">
        <v>30</v>
      </c>
      <c r="E233" s="17">
        <v>6700</v>
      </c>
      <c r="F233" s="17">
        <f t="shared" ref="F233" si="108">C233*E233</f>
        <v>6700</v>
      </c>
      <c r="G233" s="17">
        <v>800</v>
      </c>
      <c r="H233" s="17">
        <f t="shared" ref="H233" si="109">C233*G233</f>
        <v>800</v>
      </c>
      <c r="I233" s="17">
        <f t="shared" ref="I233" si="110">F233+H233</f>
        <v>7500</v>
      </c>
      <c r="J233" s="81"/>
    </row>
    <row r="234" spans="1:12" ht="15.95" customHeight="1" x14ac:dyDescent="0.2">
      <c r="A234" s="49"/>
      <c r="B234" s="49" t="s">
        <v>22</v>
      </c>
      <c r="C234" s="137"/>
      <c r="D234" s="138"/>
      <c r="E234" s="139"/>
      <c r="F234" s="139"/>
      <c r="G234" s="139"/>
      <c r="H234" s="139"/>
      <c r="I234" s="139">
        <f>SUM(I210:I233)</f>
        <v>9441071.1748229042</v>
      </c>
      <c r="J234" s="140"/>
    </row>
    <row r="235" spans="1:12" ht="15.95" customHeight="1" x14ac:dyDescent="0.2">
      <c r="A235" s="13"/>
      <c r="B235" s="73" t="s">
        <v>23</v>
      </c>
      <c r="C235" s="141"/>
      <c r="D235" s="142"/>
      <c r="E235" s="143"/>
      <c r="F235" s="143"/>
      <c r="G235" s="143"/>
      <c r="H235" s="143"/>
      <c r="I235" s="143">
        <f>I234</f>
        <v>9441071.1748229042</v>
      </c>
      <c r="J235" s="144"/>
    </row>
    <row r="236" spans="1:12" ht="15.95" customHeight="1" x14ac:dyDescent="0.2">
      <c r="A236" s="82">
        <v>12.1</v>
      </c>
      <c r="B236" s="134" t="s">
        <v>250</v>
      </c>
      <c r="C236" s="96">
        <v>1</v>
      </c>
      <c r="D236" s="38" t="s">
        <v>30</v>
      </c>
      <c r="E236" s="17">
        <v>2520</v>
      </c>
      <c r="F236" s="17">
        <f t="shared" ref="F236" si="111">C236*E236</f>
        <v>2520</v>
      </c>
      <c r="G236" s="17">
        <v>60</v>
      </c>
      <c r="H236" s="17">
        <f t="shared" ref="H236" si="112">C236*G236</f>
        <v>60</v>
      </c>
      <c r="I236" s="17">
        <f t="shared" ref="I236" si="113">F236+H236</f>
        <v>2580</v>
      </c>
      <c r="J236" s="81"/>
    </row>
    <row r="237" spans="1:12" ht="15.95" customHeight="1" x14ac:dyDescent="0.2">
      <c r="A237" s="13">
        <v>12.11</v>
      </c>
      <c r="B237" s="134" t="s">
        <v>249</v>
      </c>
      <c r="C237" s="96">
        <v>7</v>
      </c>
      <c r="D237" s="38" t="s">
        <v>30</v>
      </c>
      <c r="E237" s="17">
        <v>90</v>
      </c>
      <c r="F237" s="17">
        <f t="shared" ref="F237:F239" si="114">C237*E237</f>
        <v>630</v>
      </c>
      <c r="G237" s="17">
        <v>30</v>
      </c>
      <c r="H237" s="17">
        <f t="shared" ref="H237:H239" si="115">C237*G237</f>
        <v>210</v>
      </c>
      <c r="I237" s="17">
        <f t="shared" ref="I237:I239" si="116">F237+H237</f>
        <v>840</v>
      </c>
      <c r="J237" s="81"/>
    </row>
    <row r="238" spans="1:12" ht="15.95" customHeight="1" x14ac:dyDescent="0.2">
      <c r="A238" s="82">
        <v>12.12</v>
      </c>
      <c r="B238" s="134" t="s">
        <v>251</v>
      </c>
      <c r="C238" s="96">
        <v>1</v>
      </c>
      <c r="D238" s="38" t="s">
        <v>30</v>
      </c>
      <c r="E238" s="17">
        <v>1700</v>
      </c>
      <c r="F238" s="17">
        <f t="shared" si="114"/>
        <v>1700</v>
      </c>
      <c r="G238" s="17">
        <v>30</v>
      </c>
      <c r="H238" s="17">
        <f t="shared" si="115"/>
        <v>30</v>
      </c>
      <c r="I238" s="17">
        <f t="shared" si="116"/>
        <v>1730</v>
      </c>
      <c r="J238" s="81"/>
    </row>
    <row r="239" spans="1:12" ht="15.75" customHeight="1" x14ac:dyDescent="0.2">
      <c r="A239" s="13">
        <v>12.13</v>
      </c>
      <c r="B239" s="134" t="s">
        <v>136</v>
      </c>
      <c r="C239" s="96">
        <v>2</v>
      </c>
      <c r="D239" s="38" t="s">
        <v>30</v>
      </c>
      <c r="E239" s="17">
        <v>1250</v>
      </c>
      <c r="F239" s="17">
        <f t="shared" si="114"/>
        <v>2500</v>
      </c>
      <c r="G239" s="17">
        <v>30</v>
      </c>
      <c r="H239" s="17">
        <f t="shared" si="115"/>
        <v>60</v>
      </c>
      <c r="I239" s="17">
        <f t="shared" si="116"/>
        <v>2560</v>
      </c>
      <c r="J239" s="81"/>
    </row>
    <row r="240" spans="1:12" ht="15.95" customHeight="1" x14ac:dyDescent="0.2">
      <c r="A240" s="12"/>
      <c r="B240" s="132" t="s">
        <v>252</v>
      </c>
      <c r="C240" s="38"/>
      <c r="D240" s="38"/>
      <c r="E240" s="17"/>
      <c r="F240" s="136"/>
      <c r="G240" s="17"/>
      <c r="H240" s="17"/>
      <c r="I240" s="17"/>
      <c r="J240" s="81"/>
    </row>
    <row r="241" spans="1:10" ht="15.95" customHeight="1" x14ac:dyDescent="0.2">
      <c r="A241" s="82">
        <v>12.14</v>
      </c>
      <c r="B241" s="134" t="s">
        <v>253</v>
      </c>
      <c r="C241" s="96">
        <v>14</v>
      </c>
      <c r="D241" s="38" t="s">
        <v>30</v>
      </c>
      <c r="E241" s="17">
        <v>4900</v>
      </c>
      <c r="F241" s="17">
        <f t="shared" ref="F241" si="117">C241*E241</f>
        <v>68600</v>
      </c>
      <c r="G241" s="17">
        <v>800</v>
      </c>
      <c r="H241" s="17">
        <f t="shared" ref="H241" si="118">C241*G241</f>
        <v>11200</v>
      </c>
      <c r="I241" s="17">
        <f t="shared" ref="I241" si="119">F241+H241</f>
        <v>79800</v>
      </c>
      <c r="J241" s="81"/>
    </row>
    <row r="242" spans="1:10" ht="15.95" customHeight="1" x14ac:dyDescent="0.2">
      <c r="A242" s="82">
        <v>12.15</v>
      </c>
      <c r="B242" s="134" t="s">
        <v>248</v>
      </c>
      <c r="C242" s="96">
        <f>1*14</f>
        <v>14</v>
      </c>
      <c r="D242" s="38" t="s">
        <v>30</v>
      </c>
      <c r="E242" s="17">
        <v>820</v>
      </c>
      <c r="F242" s="17">
        <f t="shared" ref="F242:F246" si="120">C242*E242</f>
        <v>11480</v>
      </c>
      <c r="G242" s="17">
        <v>100</v>
      </c>
      <c r="H242" s="17">
        <f t="shared" ref="H242:H246" si="121">C242*G242</f>
        <v>1400</v>
      </c>
      <c r="I242" s="17">
        <f t="shared" ref="I242:I246" si="122">F242+H242</f>
        <v>12880</v>
      </c>
      <c r="J242" s="81"/>
    </row>
    <row r="243" spans="1:10" ht="15.95" customHeight="1" x14ac:dyDescent="0.2">
      <c r="A243" s="82">
        <v>12.16</v>
      </c>
      <c r="B243" s="134" t="s">
        <v>249</v>
      </c>
      <c r="C243" s="96">
        <f>1*14</f>
        <v>14</v>
      </c>
      <c r="D243" s="38" t="s">
        <v>30</v>
      </c>
      <c r="E243" s="17">
        <v>90</v>
      </c>
      <c r="F243" s="17">
        <f t="shared" si="120"/>
        <v>1260</v>
      </c>
      <c r="G243" s="17">
        <v>30</v>
      </c>
      <c r="H243" s="17">
        <f t="shared" si="121"/>
        <v>420</v>
      </c>
      <c r="I243" s="17">
        <f t="shared" si="122"/>
        <v>1680</v>
      </c>
      <c r="J243" s="81"/>
    </row>
    <row r="244" spans="1:10" ht="15.95" customHeight="1" x14ac:dyDescent="0.2">
      <c r="A244" s="82">
        <v>12.17</v>
      </c>
      <c r="B244" s="134" t="s">
        <v>254</v>
      </c>
      <c r="C244" s="96">
        <f>1*14</f>
        <v>14</v>
      </c>
      <c r="D244" s="38" t="s">
        <v>30</v>
      </c>
      <c r="E244" s="17">
        <v>90</v>
      </c>
      <c r="F244" s="17">
        <f t="shared" si="120"/>
        <v>1260</v>
      </c>
      <c r="G244" s="17">
        <v>30</v>
      </c>
      <c r="H244" s="17">
        <f t="shared" si="121"/>
        <v>420</v>
      </c>
      <c r="I244" s="17">
        <f t="shared" si="122"/>
        <v>1680</v>
      </c>
      <c r="J244" s="81"/>
    </row>
    <row r="245" spans="1:10" ht="15.95" customHeight="1" x14ac:dyDescent="0.2">
      <c r="A245" s="82">
        <v>12.18</v>
      </c>
      <c r="B245" s="134" t="s">
        <v>255</v>
      </c>
      <c r="C245" s="96">
        <f>1*14</f>
        <v>14</v>
      </c>
      <c r="D245" s="38" t="s">
        <v>30</v>
      </c>
      <c r="E245" s="17">
        <v>1250</v>
      </c>
      <c r="F245" s="17">
        <f t="shared" si="120"/>
        <v>17500</v>
      </c>
      <c r="G245" s="17">
        <v>30</v>
      </c>
      <c r="H245" s="17">
        <f t="shared" si="121"/>
        <v>420</v>
      </c>
      <c r="I245" s="17">
        <f t="shared" si="122"/>
        <v>17920</v>
      </c>
      <c r="J245" s="81"/>
    </row>
    <row r="246" spans="1:10" ht="15.95" customHeight="1" x14ac:dyDescent="0.2">
      <c r="A246" s="82">
        <v>12.19</v>
      </c>
      <c r="B246" s="134" t="s">
        <v>256</v>
      </c>
      <c r="C246" s="96">
        <f>1*14</f>
        <v>14</v>
      </c>
      <c r="D246" s="38" t="s">
        <v>30</v>
      </c>
      <c r="E246" s="17">
        <v>1250</v>
      </c>
      <c r="F246" s="17">
        <f t="shared" si="120"/>
        <v>17500</v>
      </c>
      <c r="G246" s="17">
        <v>30</v>
      </c>
      <c r="H246" s="17">
        <f t="shared" si="121"/>
        <v>420</v>
      </c>
      <c r="I246" s="17">
        <f t="shared" si="122"/>
        <v>17920</v>
      </c>
      <c r="J246" s="81"/>
    </row>
    <row r="247" spans="1:10" ht="15.95" customHeight="1" x14ac:dyDescent="0.2">
      <c r="A247" s="82"/>
      <c r="B247" s="13" t="s">
        <v>79</v>
      </c>
      <c r="C247" s="96"/>
      <c r="D247" s="38"/>
      <c r="E247" s="17"/>
      <c r="F247" s="17"/>
      <c r="G247" s="17"/>
      <c r="H247" s="17"/>
      <c r="I247" s="17"/>
      <c r="J247" s="145"/>
    </row>
    <row r="248" spans="1:10" s="147" customFormat="1" ht="18" customHeight="1" x14ac:dyDescent="0.2">
      <c r="A248" s="82">
        <v>12.2</v>
      </c>
      <c r="B248" s="16" t="s">
        <v>149</v>
      </c>
      <c r="C248" s="146">
        <v>2</v>
      </c>
      <c r="D248" s="38" t="s">
        <v>30</v>
      </c>
      <c r="E248" s="17">
        <v>340</v>
      </c>
      <c r="F248" s="17">
        <f t="shared" ref="F248" si="123">C248*E248</f>
        <v>680</v>
      </c>
      <c r="G248" s="17">
        <v>80</v>
      </c>
      <c r="H248" s="17">
        <f t="shared" ref="H248" si="124">C248*G248</f>
        <v>160</v>
      </c>
      <c r="I248" s="17">
        <f t="shared" ref="I248" si="125">F248+H248</f>
        <v>840</v>
      </c>
      <c r="J248" s="145"/>
    </row>
    <row r="249" spans="1:10" ht="15.95" customHeight="1" x14ac:dyDescent="0.2">
      <c r="A249" s="13">
        <v>12.21</v>
      </c>
      <c r="B249" s="148" t="s">
        <v>174</v>
      </c>
      <c r="C249" s="39">
        <f>((2+6+3.15+1.35)*2*1.1)+2.5</f>
        <v>30.000000000000004</v>
      </c>
      <c r="D249" s="38" t="s">
        <v>32</v>
      </c>
      <c r="E249" s="17">
        <v>530</v>
      </c>
      <c r="F249" s="17">
        <f t="shared" ref="F249:F253" si="126">C249*E249</f>
        <v>15900.000000000002</v>
      </c>
      <c r="G249" s="17">
        <v>65</v>
      </c>
      <c r="H249" s="17">
        <f t="shared" ref="H249:H253" si="127">C249*G249</f>
        <v>1950.0000000000002</v>
      </c>
      <c r="I249" s="17">
        <f t="shared" ref="I249:I253" si="128">F249+H249</f>
        <v>17850.000000000004</v>
      </c>
      <c r="J249" s="149"/>
    </row>
    <row r="250" spans="1:10" ht="15.95" customHeight="1" x14ac:dyDescent="0.2">
      <c r="A250" s="82">
        <v>12.22</v>
      </c>
      <c r="B250" s="148" t="s">
        <v>173</v>
      </c>
      <c r="C250" s="39">
        <v>6</v>
      </c>
      <c r="D250" s="38" t="s">
        <v>32</v>
      </c>
      <c r="E250" s="17">
        <v>255</v>
      </c>
      <c r="F250" s="17">
        <f t="shared" si="126"/>
        <v>1530</v>
      </c>
      <c r="G250" s="17">
        <v>48</v>
      </c>
      <c r="H250" s="17">
        <f t="shared" si="127"/>
        <v>288</v>
      </c>
      <c r="I250" s="17">
        <f t="shared" si="128"/>
        <v>1818</v>
      </c>
      <c r="J250" s="149"/>
    </row>
    <row r="251" spans="1:10" ht="15.95" customHeight="1" x14ac:dyDescent="0.2">
      <c r="A251" s="13">
        <v>12.23</v>
      </c>
      <c r="B251" s="148" t="s">
        <v>170</v>
      </c>
      <c r="C251" s="39">
        <v>290</v>
      </c>
      <c r="D251" s="38" t="s">
        <v>32</v>
      </c>
      <c r="E251" s="17">
        <v>150</v>
      </c>
      <c r="F251" s="17">
        <f t="shared" si="126"/>
        <v>43500</v>
      </c>
      <c r="G251" s="17">
        <v>38</v>
      </c>
      <c r="H251" s="17">
        <f t="shared" si="127"/>
        <v>11020</v>
      </c>
      <c r="I251" s="17">
        <f t="shared" si="128"/>
        <v>54520</v>
      </c>
      <c r="J251" s="149"/>
    </row>
    <row r="252" spans="1:10" s="150" customFormat="1" ht="14.85" customHeight="1" x14ac:dyDescent="0.2">
      <c r="A252" s="82">
        <v>12.24</v>
      </c>
      <c r="B252" s="148" t="s">
        <v>171</v>
      </c>
      <c r="C252" s="38">
        <v>280</v>
      </c>
      <c r="D252" s="38" t="s">
        <v>32</v>
      </c>
      <c r="E252" s="17">
        <v>45</v>
      </c>
      <c r="F252" s="17">
        <f t="shared" si="126"/>
        <v>12600</v>
      </c>
      <c r="G252" s="17">
        <v>24</v>
      </c>
      <c r="H252" s="17">
        <f t="shared" si="127"/>
        <v>6720</v>
      </c>
      <c r="I252" s="17">
        <f t="shared" si="128"/>
        <v>19320</v>
      </c>
      <c r="J252" s="149"/>
    </row>
    <row r="253" spans="1:10" s="150" customFormat="1" ht="14.85" customHeight="1" x14ac:dyDescent="0.2">
      <c r="A253" s="13">
        <v>12.25</v>
      </c>
      <c r="B253" s="148" t="s">
        <v>172</v>
      </c>
      <c r="C253" s="38">
        <v>1565</v>
      </c>
      <c r="D253" s="38" t="s">
        <v>32</v>
      </c>
      <c r="E253" s="17">
        <v>32</v>
      </c>
      <c r="F253" s="17">
        <f t="shared" si="126"/>
        <v>50080</v>
      </c>
      <c r="G253" s="17">
        <v>22</v>
      </c>
      <c r="H253" s="17">
        <f t="shared" si="127"/>
        <v>34430</v>
      </c>
      <c r="I253" s="17">
        <f t="shared" si="128"/>
        <v>84510</v>
      </c>
      <c r="J253" s="149"/>
    </row>
    <row r="254" spans="1:10" ht="15.95" customHeight="1" x14ac:dyDescent="0.2">
      <c r="A254" s="82">
        <v>12.26</v>
      </c>
      <c r="B254" s="148" t="s">
        <v>258</v>
      </c>
      <c r="C254" s="39">
        <v>4</v>
      </c>
      <c r="D254" s="38" t="s">
        <v>32</v>
      </c>
      <c r="E254" s="17">
        <v>30</v>
      </c>
      <c r="F254" s="17">
        <f t="shared" ref="F254" si="129">C254*E254</f>
        <v>120</v>
      </c>
      <c r="G254" s="17">
        <v>27</v>
      </c>
      <c r="H254" s="17">
        <f t="shared" ref="H254" si="130">C254*G254</f>
        <v>108</v>
      </c>
      <c r="I254" s="17">
        <f t="shared" ref="I254" si="131">F254+H254</f>
        <v>228</v>
      </c>
      <c r="J254" s="149"/>
    </row>
    <row r="255" spans="1:10" ht="15.95" customHeight="1" x14ac:dyDescent="0.2">
      <c r="A255" s="13">
        <v>12.27</v>
      </c>
      <c r="B255" s="151" t="s">
        <v>119</v>
      </c>
      <c r="C255" s="127">
        <v>1</v>
      </c>
      <c r="D255" s="38" t="s">
        <v>31</v>
      </c>
      <c r="E255" s="17">
        <v>24700</v>
      </c>
      <c r="F255" s="17">
        <f t="shared" ref="F255:F258" si="132">C255*E255</f>
        <v>24700</v>
      </c>
      <c r="G255" s="17">
        <v>8645</v>
      </c>
      <c r="H255" s="17">
        <f t="shared" ref="H255:H258" si="133">C255*G255</f>
        <v>8645</v>
      </c>
      <c r="I255" s="17">
        <f t="shared" ref="I255:I258" si="134">F255+H255</f>
        <v>33345</v>
      </c>
      <c r="J255" s="149"/>
    </row>
    <row r="256" spans="1:10" s="150" customFormat="1" ht="14.85" customHeight="1" x14ac:dyDescent="0.2">
      <c r="A256" s="82">
        <v>12.28</v>
      </c>
      <c r="B256" s="148" t="s">
        <v>116</v>
      </c>
      <c r="C256" s="38">
        <f>3*100</f>
        <v>300</v>
      </c>
      <c r="D256" s="38" t="s">
        <v>32</v>
      </c>
      <c r="E256" s="17">
        <v>900</v>
      </c>
      <c r="F256" s="17">
        <f t="shared" si="132"/>
        <v>270000</v>
      </c>
      <c r="G256" s="17">
        <v>85</v>
      </c>
      <c r="H256" s="17">
        <f t="shared" si="133"/>
        <v>25500</v>
      </c>
      <c r="I256" s="17">
        <f t="shared" si="134"/>
        <v>295500</v>
      </c>
      <c r="J256" s="36"/>
    </row>
    <row r="257" spans="1:12" s="150" customFormat="1" ht="14.85" customHeight="1" x14ac:dyDescent="0.2">
      <c r="A257" s="13">
        <v>12.29</v>
      </c>
      <c r="B257" s="148" t="s">
        <v>117</v>
      </c>
      <c r="C257" s="38">
        <f>1*100</f>
        <v>100</v>
      </c>
      <c r="D257" s="38" t="s">
        <v>32</v>
      </c>
      <c r="E257" s="17">
        <v>720</v>
      </c>
      <c r="F257" s="17">
        <f t="shared" si="132"/>
        <v>72000</v>
      </c>
      <c r="G257" s="17">
        <v>70</v>
      </c>
      <c r="H257" s="17">
        <f t="shared" si="133"/>
        <v>7000</v>
      </c>
      <c r="I257" s="17">
        <f t="shared" si="134"/>
        <v>79000</v>
      </c>
      <c r="J257" s="36"/>
    </row>
    <row r="258" spans="1:12" s="150" customFormat="1" ht="14.85" customHeight="1" x14ac:dyDescent="0.2">
      <c r="A258" s="82">
        <v>12.3</v>
      </c>
      <c r="B258" s="148" t="s">
        <v>137</v>
      </c>
      <c r="C258" s="39">
        <f>((2+6+3.15+1.35+2)*4*2*1.1)+2.4</f>
        <v>130</v>
      </c>
      <c r="D258" s="38" t="s">
        <v>32</v>
      </c>
      <c r="E258" s="17">
        <v>450</v>
      </c>
      <c r="F258" s="17">
        <f t="shared" si="132"/>
        <v>58500</v>
      </c>
      <c r="G258" s="17">
        <v>60</v>
      </c>
      <c r="H258" s="17">
        <f t="shared" si="133"/>
        <v>7800</v>
      </c>
      <c r="I258" s="17">
        <f t="shared" si="134"/>
        <v>66300</v>
      </c>
      <c r="J258" s="149"/>
      <c r="L258" s="116"/>
    </row>
    <row r="259" spans="1:12" ht="15.95" customHeight="1" x14ac:dyDescent="0.2">
      <c r="A259" s="49"/>
      <c r="B259" s="49" t="s">
        <v>22</v>
      </c>
      <c r="C259" s="137"/>
      <c r="D259" s="138"/>
      <c r="E259" s="139"/>
      <c r="F259" s="139"/>
      <c r="G259" s="139"/>
      <c r="H259" s="139"/>
      <c r="I259" s="139">
        <f>SUM(I235:I258)</f>
        <v>10233892.174822904</v>
      </c>
      <c r="J259" s="140"/>
    </row>
    <row r="260" spans="1:12" ht="15.95" customHeight="1" x14ac:dyDescent="0.2">
      <c r="A260" s="13"/>
      <c r="B260" s="73" t="s">
        <v>23</v>
      </c>
      <c r="C260" s="141"/>
      <c r="D260" s="142"/>
      <c r="E260" s="143"/>
      <c r="F260" s="143"/>
      <c r="G260" s="143"/>
      <c r="H260" s="143"/>
      <c r="I260" s="143">
        <f>I259</f>
        <v>10233892.174822904</v>
      </c>
      <c r="J260" s="144"/>
    </row>
    <row r="261" spans="1:12" s="150" customFormat="1" ht="14.85" customHeight="1" x14ac:dyDescent="0.2">
      <c r="A261" s="13">
        <v>12.31</v>
      </c>
      <c r="B261" s="148" t="s">
        <v>118</v>
      </c>
      <c r="C261" s="39">
        <v>640</v>
      </c>
      <c r="D261" s="38" t="s">
        <v>32</v>
      </c>
      <c r="E261" s="17">
        <v>90</v>
      </c>
      <c r="F261" s="17">
        <f t="shared" ref="F261" si="135">C261*E261</f>
        <v>57600</v>
      </c>
      <c r="G261" s="17">
        <v>25</v>
      </c>
      <c r="H261" s="17">
        <f t="shared" ref="H261" si="136">C261*G261</f>
        <v>16000</v>
      </c>
      <c r="I261" s="17">
        <f t="shared" ref="I261" si="137">F261+H261</f>
        <v>73600</v>
      </c>
      <c r="J261" s="36"/>
    </row>
    <row r="262" spans="1:12" s="150" customFormat="1" ht="14.85" customHeight="1" x14ac:dyDescent="0.2">
      <c r="A262" s="82">
        <v>12.32</v>
      </c>
      <c r="B262" s="148" t="s">
        <v>138</v>
      </c>
      <c r="C262" s="39">
        <v>310</v>
      </c>
      <c r="D262" s="38" t="s">
        <v>32</v>
      </c>
      <c r="E262" s="17">
        <v>40</v>
      </c>
      <c r="F262" s="17">
        <f t="shared" ref="F262:F267" si="138">C262*E262</f>
        <v>12400</v>
      </c>
      <c r="G262" s="17">
        <v>16</v>
      </c>
      <c r="H262" s="17">
        <f t="shared" ref="H262:H267" si="139">C262*G262</f>
        <v>4960</v>
      </c>
      <c r="I262" s="17">
        <f t="shared" ref="I262:I267" si="140">F262+H262</f>
        <v>17360</v>
      </c>
      <c r="J262" s="36"/>
    </row>
    <row r="263" spans="1:12" s="150" customFormat="1" ht="14.85" customHeight="1" x14ac:dyDescent="0.2">
      <c r="A263" s="13">
        <v>12.33</v>
      </c>
      <c r="B263" s="148" t="s">
        <v>115</v>
      </c>
      <c r="C263" s="38">
        <v>820</v>
      </c>
      <c r="D263" s="38" t="s">
        <v>32</v>
      </c>
      <c r="E263" s="17">
        <v>22</v>
      </c>
      <c r="F263" s="17">
        <f t="shared" si="138"/>
        <v>18040</v>
      </c>
      <c r="G263" s="17">
        <v>12</v>
      </c>
      <c r="H263" s="17">
        <f t="shared" si="139"/>
        <v>9840</v>
      </c>
      <c r="I263" s="17">
        <f t="shared" si="140"/>
        <v>27880</v>
      </c>
      <c r="J263" s="36"/>
    </row>
    <row r="264" spans="1:12" s="150" customFormat="1" ht="14.85" customHeight="1" x14ac:dyDescent="0.2">
      <c r="A264" s="82">
        <v>12.34</v>
      </c>
      <c r="B264" s="148" t="s">
        <v>114</v>
      </c>
      <c r="C264" s="17">
        <v>575</v>
      </c>
      <c r="D264" s="38" t="s">
        <v>32</v>
      </c>
      <c r="E264" s="17">
        <v>14</v>
      </c>
      <c r="F264" s="17">
        <f t="shared" si="138"/>
        <v>8050</v>
      </c>
      <c r="G264" s="17">
        <v>10</v>
      </c>
      <c r="H264" s="17">
        <f t="shared" si="139"/>
        <v>5750</v>
      </c>
      <c r="I264" s="17">
        <f t="shared" si="140"/>
        <v>13800</v>
      </c>
      <c r="J264" s="36"/>
    </row>
    <row r="265" spans="1:12" s="150" customFormat="1" ht="14.85" customHeight="1" x14ac:dyDescent="0.2">
      <c r="A265" s="13">
        <v>12.35</v>
      </c>
      <c r="B265" s="148" t="s">
        <v>113</v>
      </c>
      <c r="C265" s="17">
        <v>3460</v>
      </c>
      <c r="D265" s="38" t="s">
        <v>32</v>
      </c>
      <c r="E265" s="17">
        <v>10</v>
      </c>
      <c r="F265" s="17">
        <f t="shared" si="138"/>
        <v>34600</v>
      </c>
      <c r="G265" s="17">
        <v>7</v>
      </c>
      <c r="H265" s="17">
        <f t="shared" si="139"/>
        <v>24220</v>
      </c>
      <c r="I265" s="17">
        <f t="shared" si="140"/>
        <v>58820</v>
      </c>
      <c r="J265" s="36"/>
    </row>
    <row r="266" spans="1:12" s="150" customFormat="1" ht="14.85" customHeight="1" x14ac:dyDescent="0.2">
      <c r="A266" s="82">
        <v>12.36</v>
      </c>
      <c r="B266" s="148" t="s">
        <v>257</v>
      </c>
      <c r="C266" s="39">
        <v>15</v>
      </c>
      <c r="D266" s="38" t="s">
        <v>32</v>
      </c>
      <c r="E266" s="17">
        <v>320</v>
      </c>
      <c r="F266" s="17">
        <f t="shared" si="138"/>
        <v>4800</v>
      </c>
      <c r="G266" s="17">
        <v>45</v>
      </c>
      <c r="H266" s="17">
        <f t="shared" si="139"/>
        <v>675</v>
      </c>
      <c r="I266" s="17">
        <f t="shared" si="140"/>
        <v>5475</v>
      </c>
      <c r="J266" s="36"/>
      <c r="L266" s="116"/>
    </row>
    <row r="267" spans="1:12" s="150" customFormat="1" ht="14.85" customHeight="1" x14ac:dyDescent="0.2">
      <c r="A267" s="13">
        <v>12.37</v>
      </c>
      <c r="B267" s="152" t="s">
        <v>119</v>
      </c>
      <c r="C267" s="96">
        <v>1</v>
      </c>
      <c r="D267" s="38" t="s">
        <v>31</v>
      </c>
      <c r="E267" s="17">
        <v>27000</v>
      </c>
      <c r="F267" s="17">
        <f t="shared" si="138"/>
        <v>27000</v>
      </c>
      <c r="G267" s="17">
        <v>9450</v>
      </c>
      <c r="H267" s="17">
        <f t="shared" si="139"/>
        <v>9450</v>
      </c>
      <c r="I267" s="17">
        <f t="shared" si="140"/>
        <v>36450</v>
      </c>
      <c r="J267" s="36"/>
    </row>
    <row r="268" spans="1:12" ht="15.95" customHeight="1" x14ac:dyDescent="0.2">
      <c r="A268" s="13"/>
      <c r="B268" s="13" t="s">
        <v>80</v>
      </c>
      <c r="C268" s="96"/>
      <c r="D268" s="38"/>
      <c r="E268" s="17"/>
      <c r="F268" s="17"/>
      <c r="G268" s="17"/>
      <c r="H268" s="17"/>
      <c r="I268" s="17"/>
      <c r="J268" s="153"/>
    </row>
    <row r="269" spans="1:12" ht="14.85" customHeight="1" x14ac:dyDescent="0.2">
      <c r="A269" s="13">
        <v>12.38</v>
      </c>
      <c r="B269" s="13" t="s">
        <v>179</v>
      </c>
      <c r="C269" s="96">
        <v>59</v>
      </c>
      <c r="D269" s="38" t="s">
        <v>30</v>
      </c>
      <c r="E269" s="17">
        <v>200</v>
      </c>
      <c r="F269" s="17">
        <f t="shared" ref="F269" si="141">C269*E269</f>
        <v>11800</v>
      </c>
      <c r="G269" s="17">
        <v>115</v>
      </c>
      <c r="H269" s="17">
        <f t="shared" ref="H269" si="142">C269*G269</f>
        <v>6785</v>
      </c>
      <c r="I269" s="17">
        <f t="shared" ref="I269" si="143">F269+H269</f>
        <v>18585</v>
      </c>
      <c r="J269" s="149"/>
      <c r="L269" s="154"/>
    </row>
    <row r="270" spans="1:12" ht="14.85" customHeight="1" x14ac:dyDescent="0.2">
      <c r="A270" s="82">
        <v>12.39</v>
      </c>
      <c r="B270" s="13" t="s">
        <v>178</v>
      </c>
      <c r="C270" s="96">
        <v>48</v>
      </c>
      <c r="D270" s="38" t="s">
        <v>30</v>
      </c>
      <c r="E270" s="17">
        <v>250</v>
      </c>
      <c r="F270" s="17">
        <f t="shared" ref="F270:F281" si="144">C270*E270</f>
        <v>12000</v>
      </c>
      <c r="G270" s="17">
        <v>165</v>
      </c>
      <c r="H270" s="17">
        <f t="shared" ref="H270:H281" si="145">C270*G270</f>
        <v>7920</v>
      </c>
      <c r="I270" s="17">
        <f t="shared" ref="I270:I281" si="146">F270+H270</f>
        <v>19920</v>
      </c>
      <c r="J270" s="36"/>
      <c r="L270" s="154"/>
    </row>
    <row r="271" spans="1:12" ht="14.85" customHeight="1" x14ac:dyDescent="0.2">
      <c r="A271" s="82">
        <v>12.4</v>
      </c>
      <c r="B271" s="13" t="s">
        <v>140</v>
      </c>
      <c r="C271" s="155">
        <v>42</v>
      </c>
      <c r="D271" s="38" t="s">
        <v>30</v>
      </c>
      <c r="E271" s="17">
        <v>66</v>
      </c>
      <c r="F271" s="17">
        <f t="shared" si="144"/>
        <v>2772</v>
      </c>
      <c r="G271" s="17">
        <v>80</v>
      </c>
      <c r="H271" s="17">
        <f t="shared" si="145"/>
        <v>3360</v>
      </c>
      <c r="I271" s="17">
        <f t="shared" si="146"/>
        <v>6132</v>
      </c>
      <c r="J271" s="156"/>
    </row>
    <row r="272" spans="1:12" ht="14.85" customHeight="1" x14ac:dyDescent="0.2">
      <c r="A272" s="82">
        <v>12.41</v>
      </c>
      <c r="B272" s="13" t="s">
        <v>141</v>
      </c>
      <c r="C272" s="157">
        <v>14</v>
      </c>
      <c r="D272" s="38" t="s">
        <v>30</v>
      </c>
      <c r="E272" s="17">
        <v>97</v>
      </c>
      <c r="F272" s="17">
        <f t="shared" si="144"/>
        <v>1358</v>
      </c>
      <c r="G272" s="17">
        <v>90</v>
      </c>
      <c r="H272" s="17">
        <f t="shared" si="145"/>
        <v>1260</v>
      </c>
      <c r="I272" s="17">
        <f t="shared" si="146"/>
        <v>2618</v>
      </c>
      <c r="J272" s="156"/>
    </row>
    <row r="273" spans="1:10" ht="14.85" customHeight="1" x14ac:dyDescent="0.2">
      <c r="A273" s="13">
        <v>12.42</v>
      </c>
      <c r="B273" s="13" t="s">
        <v>142</v>
      </c>
      <c r="C273" s="157">
        <v>6</v>
      </c>
      <c r="D273" s="38" t="s">
        <v>30</v>
      </c>
      <c r="E273" s="17">
        <v>125</v>
      </c>
      <c r="F273" s="17">
        <f t="shared" si="144"/>
        <v>750</v>
      </c>
      <c r="G273" s="17">
        <v>100</v>
      </c>
      <c r="H273" s="17">
        <f t="shared" si="145"/>
        <v>600</v>
      </c>
      <c r="I273" s="17">
        <f t="shared" si="146"/>
        <v>1350</v>
      </c>
      <c r="J273" s="156"/>
    </row>
    <row r="274" spans="1:10" ht="14.85" customHeight="1" x14ac:dyDescent="0.2">
      <c r="A274" s="82">
        <v>12.43</v>
      </c>
      <c r="B274" s="13" t="s">
        <v>143</v>
      </c>
      <c r="C274" s="157">
        <v>0</v>
      </c>
      <c r="D274" s="38" t="s">
        <v>30</v>
      </c>
      <c r="E274" s="17">
        <v>200</v>
      </c>
      <c r="F274" s="17">
        <f t="shared" si="144"/>
        <v>0</v>
      </c>
      <c r="G274" s="17">
        <v>115</v>
      </c>
      <c r="H274" s="17">
        <f t="shared" si="145"/>
        <v>0</v>
      </c>
      <c r="I274" s="17">
        <f t="shared" si="146"/>
        <v>0</v>
      </c>
      <c r="J274" s="156"/>
    </row>
    <row r="275" spans="1:10" ht="14.85" customHeight="1" x14ac:dyDescent="0.2">
      <c r="A275" s="13">
        <v>12.44</v>
      </c>
      <c r="B275" s="13" t="s">
        <v>144</v>
      </c>
      <c r="C275" s="157">
        <v>3</v>
      </c>
      <c r="D275" s="38" t="s">
        <v>30</v>
      </c>
      <c r="E275" s="17">
        <v>90</v>
      </c>
      <c r="F275" s="17">
        <f t="shared" si="144"/>
        <v>270</v>
      </c>
      <c r="G275" s="17">
        <v>115</v>
      </c>
      <c r="H275" s="17">
        <f t="shared" si="145"/>
        <v>345</v>
      </c>
      <c r="I275" s="17">
        <f t="shared" si="146"/>
        <v>615</v>
      </c>
      <c r="J275" s="156"/>
    </row>
    <row r="276" spans="1:10" ht="15.95" customHeight="1" x14ac:dyDescent="0.2">
      <c r="A276" s="82">
        <v>12.45</v>
      </c>
      <c r="B276" s="108" t="s">
        <v>81</v>
      </c>
      <c r="C276" s="157">
        <v>123</v>
      </c>
      <c r="D276" s="38" t="s">
        <v>30</v>
      </c>
      <c r="E276" s="17">
        <v>160</v>
      </c>
      <c r="F276" s="17">
        <f t="shared" si="144"/>
        <v>19680</v>
      </c>
      <c r="G276" s="17">
        <v>90</v>
      </c>
      <c r="H276" s="17">
        <f t="shared" si="145"/>
        <v>11070</v>
      </c>
      <c r="I276" s="17">
        <f t="shared" si="146"/>
        <v>30750</v>
      </c>
      <c r="J276" s="156"/>
    </row>
    <row r="277" spans="1:10" ht="15.95" customHeight="1" x14ac:dyDescent="0.2">
      <c r="A277" s="82">
        <v>12.46</v>
      </c>
      <c r="B277" s="108" t="s">
        <v>272</v>
      </c>
      <c r="C277" s="157">
        <v>1</v>
      </c>
      <c r="D277" s="38" t="s">
        <v>30</v>
      </c>
      <c r="E277" s="17">
        <v>57000</v>
      </c>
      <c r="F277" s="17">
        <f t="shared" si="144"/>
        <v>57000</v>
      </c>
      <c r="G277" s="17">
        <v>4500</v>
      </c>
      <c r="H277" s="17">
        <f t="shared" si="145"/>
        <v>4500</v>
      </c>
      <c r="I277" s="17">
        <f t="shared" si="146"/>
        <v>61500</v>
      </c>
      <c r="J277" s="156"/>
    </row>
    <row r="278" spans="1:10" ht="15.95" customHeight="1" x14ac:dyDescent="0.2">
      <c r="A278" s="13">
        <v>12.47</v>
      </c>
      <c r="B278" s="108" t="s">
        <v>145</v>
      </c>
      <c r="C278" s="157">
        <v>15</v>
      </c>
      <c r="D278" s="38" t="s">
        <v>30</v>
      </c>
      <c r="E278" s="17">
        <v>200</v>
      </c>
      <c r="F278" s="17">
        <f t="shared" si="144"/>
        <v>3000</v>
      </c>
      <c r="G278" s="17">
        <v>80</v>
      </c>
      <c r="H278" s="17">
        <f t="shared" si="145"/>
        <v>1200</v>
      </c>
      <c r="I278" s="17">
        <f t="shared" si="146"/>
        <v>4200</v>
      </c>
      <c r="J278" s="158"/>
    </row>
    <row r="279" spans="1:10" ht="15.95" customHeight="1" x14ac:dyDescent="0.2">
      <c r="A279" s="82">
        <v>12.48</v>
      </c>
      <c r="B279" s="108" t="s">
        <v>146</v>
      </c>
      <c r="C279" s="157">
        <v>16</v>
      </c>
      <c r="D279" s="38" t="s">
        <v>30</v>
      </c>
      <c r="E279" s="17">
        <v>35</v>
      </c>
      <c r="F279" s="17">
        <f t="shared" si="144"/>
        <v>560</v>
      </c>
      <c r="G279" s="17">
        <v>80</v>
      </c>
      <c r="H279" s="17">
        <f t="shared" si="145"/>
        <v>1280</v>
      </c>
      <c r="I279" s="17">
        <f t="shared" si="146"/>
        <v>1840</v>
      </c>
      <c r="J279" s="156"/>
    </row>
    <row r="280" spans="1:10" ht="15.95" customHeight="1" x14ac:dyDescent="0.2">
      <c r="A280" s="13">
        <v>12.49</v>
      </c>
      <c r="B280" s="108" t="s">
        <v>147</v>
      </c>
      <c r="C280" s="157">
        <v>3</v>
      </c>
      <c r="D280" s="38" t="s">
        <v>30</v>
      </c>
      <c r="E280" s="17">
        <v>2390</v>
      </c>
      <c r="F280" s="17">
        <f t="shared" si="144"/>
        <v>7170</v>
      </c>
      <c r="G280" s="17">
        <v>100</v>
      </c>
      <c r="H280" s="17">
        <f t="shared" si="145"/>
        <v>300</v>
      </c>
      <c r="I280" s="17">
        <f t="shared" si="146"/>
        <v>7470</v>
      </c>
      <c r="J280" s="159"/>
    </row>
    <row r="281" spans="1:10" ht="15.95" customHeight="1" x14ac:dyDescent="0.2">
      <c r="A281" s="82">
        <v>12.5</v>
      </c>
      <c r="B281" s="108" t="s">
        <v>148</v>
      </c>
      <c r="C281" s="157">
        <v>4</v>
      </c>
      <c r="D281" s="38" t="s">
        <v>30</v>
      </c>
      <c r="E281" s="17">
        <v>1590</v>
      </c>
      <c r="F281" s="17">
        <f t="shared" si="144"/>
        <v>6360</v>
      </c>
      <c r="G281" s="17">
        <v>110</v>
      </c>
      <c r="H281" s="17">
        <f t="shared" si="145"/>
        <v>440</v>
      </c>
      <c r="I281" s="17">
        <f t="shared" si="146"/>
        <v>6800</v>
      </c>
      <c r="J281" s="249">
        <f>I223+I224+I225+I226+I227+I229+I230+I231+I233+I236+I237+I238+I239+I241+I242+I243+I244+I245+I246+I248+I249+I250+I251+I252+I253+I254+I255+I256+I257+I258+I261+I262+I263+I264+I265+I266+I267+I269+I270+I271+I272+I273+I274+I275+I276+I277+I278+I279+I280+I281</f>
        <v>1294751</v>
      </c>
    </row>
    <row r="282" spans="1:10" ht="15.95" customHeight="1" x14ac:dyDescent="0.2">
      <c r="A282" s="82"/>
      <c r="B282" s="108"/>
      <c r="C282" s="157"/>
      <c r="D282" s="38"/>
      <c r="E282" s="121"/>
      <c r="F282" s="121"/>
      <c r="G282" s="121"/>
      <c r="H282" s="121"/>
      <c r="I282" s="121"/>
      <c r="J282" s="159"/>
    </row>
    <row r="283" spans="1:10" ht="15.95" customHeight="1" x14ac:dyDescent="0.2">
      <c r="A283" s="82"/>
      <c r="B283" s="108"/>
      <c r="C283" s="157"/>
      <c r="D283" s="38"/>
      <c r="E283" s="121"/>
      <c r="F283" s="121"/>
      <c r="G283" s="121"/>
      <c r="H283" s="121"/>
      <c r="I283" s="121"/>
      <c r="J283" s="159"/>
    </row>
    <row r="284" spans="1:10" ht="15.95" customHeight="1" x14ac:dyDescent="0.2">
      <c r="A284" s="49"/>
      <c r="B284" s="49" t="s">
        <v>22</v>
      </c>
      <c r="C284" s="137"/>
      <c r="D284" s="138"/>
      <c r="E284" s="139"/>
      <c r="F284" s="139"/>
      <c r="G284" s="139"/>
      <c r="H284" s="139"/>
      <c r="I284" s="139">
        <f>SUM(I260:I283)</f>
        <v>10629057.174822904</v>
      </c>
      <c r="J284" s="140"/>
    </row>
    <row r="285" spans="1:10" ht="15.95" customHeight="1" x14ac:dyDescent="0.2">
      <c r="A285" s="13"/>
      <c r="B285" s="73" t="s">
        <v>23</v>
      </c>
      <c r="C285" s="141"/>
      <c r="D285" s="142"/>
      <c r="E285" s="143"/>
      <c r="F285" s="143"/>
      <c r="G285" s="143"/>
      <c r="H285" s="143"/>
      <c r="I285" s="143">
        <f>I284</f>
        <v>10629057.174822904</v>
      </c>
      <c r="J285" s="144"/>
    </row>
    <row r="286" spans="1:10" ht="15.95" customHeight="1" x14ac:dyDescent="0.2">
      <c r="A286" s="104">
        <v>13</v>
      </c>
      <c r="B286" s="104" t="s">
        <v>85</v>
      </c>
      <c r="C286" s="88"/>
      <c r="D286" s="47"/>
      <c r="E286" s="46"/>
      <c r="F286" s="46"/>
      <c r="G286" s="46"/>
      <c r="H286" s="46"/>
      <c r="I286" s="46"/>
      <c r="J286" s="81"/>
    </row>
    <row r="287" spans="1:10" ht="15.95" customHeight="1" x14ac:dyDescent="0.2">
      <c r="A287" s="13">
        <v>13.1</v>
      </c>
      <c r="B287" s="13" t="s">
        <v>151</v>
      </c>
      <c r="C287" s="96">
        <v>4</v>
      </c>
      <c r="D287" s="38" t="s">
        <v>27</v>
      </c>
      <c r="E287" s="17">
        <v>1500</v>
      </c>
      <c r="F287" s="17">
        <f t="shared" ref="F287" si="147">C287*E287</f>
        <v>6000</v>
      </c>
      <c r="G287" s="17">
        <v>50</v>
      </c>
      <c r="H287" s="17">
        <f t="shared" ref="H287:H288" si="148">C287*G287</f>
        <v>200</v>
      </c>
      <c r="I287" s="17">
        <f t="shared" ref="I287:I288" si="149">F287+H287</f>
        <v>6200</v>
      </c>
      <c r="J287" s="42">
        <f>SUM(I287:I288)</f>
        <v>6200</v>
      </c>
    </row>
    <row r="288" spans="1:10" ht="15.95" customHeight="1" x14ac:dyDescent="0.2">
      <c r="A288" s="13">
        <v>13.2</v>
      </c>
      <c r="B288" s="13" t="s">
        <v>177</v>
      </c>
      <c r="C288" s="96">
        <v>1</v>
      </c>
      <c r="D288" s="38" t="s">
        <v>27</v>
      </c>
      <c r="E288" s="17">
        <v>0</v>
      </c>
      <c r="F288" s="17">
        <v>0</v>
      </c>
      <c r="G288" s="17">
        <v>0</v>
      </c>
      <c r="H288" s="17">
        <f t="shared" si="148"/>
        <v>0</v>
      </c>
      <c r="I288" s="17">
        <f t="shared" si="149"/>
        <v>0</v>
      </c>
      <c r="J288" s="145"/>
    </row>
    <row r="289" spans="1:10" ht="15.95" customHeight="1" x14ac:dyDescent="0.2">
      <c r="A289" s="160"/>
      <c r="B289" s="160"/>
      <c r="C289" s="127"/>
      <c r="D289" s="128"/>
      <c r="E289" s="129"/>
      <c r="F289" s="129"/>
      <c r="G289" s="129"/>
      <c r="H289" s="161"/>
      <c r="I289" s="161"/>
      <c r="J289" s="162"/>
    </row>
    <row r="290" spans="1:10" ht="15.95" customHeight="1" x14ac:dyDescent="0.2">
      <c r="A290" s="13"/>
      <c r="B290" s="13"/>
      <c r="C290" s="96"/>
      <c r="D290" s="38"/>
      <c r="E290" s="17"/>
      <c r="F290" s="17"/>
      <c r="G290" s="17"/>
      <c r="H290" s="121"/>
      <c r="I290" s="121"/>
      <c r="J290" s="145"/>
    </row>
    <row r="291" spans="1:10" ht="15.95" customHeight="1" x14ac:dyDescent="0.2">
      <c r="A291" s="13"/>
      <c r="B291" s="13"/>
      <c r="C291" s="96"/>
      <c r="D291" s="38"/>
      <c r="E291" s="17"/>
      <c r="F291" s="17"/>
      <c r="G291" s="17"/>
      <c r="H291" s="121"/>
      <c r="I291" s="121"/>
      <c r="J291" s="145"/>
    </row>
    <row r="292" spans="1:10" ht="15.95" customHeight="1" x14ac:dyDescent="0.2">
      <c r="A292" s="13"/>
      <c r="B292" s="13"/>
      <c r="C292" s="96"/>
      <c r="D292" s="38"/>
      <c r="E292" s="17"/>
      <c r="F292" s="17"/>
      <c r="G292" s="17"/>
      <c r="H292" s="121"/>
      <c r="I292" s="121"/>
      <c r="J292" s="145"/>
    </row>
    <row r="293" spans="1:10" ht="15.95" customHeight="1" x14ac:dyDescent="0.2">
      <c r="A293" s="13"/>
      <c r="B293" s="13"/>
      <c r="C293" s="96"/>
      <c r="D293" s="38"/>
      <c r="E293" s="17"/>
      <c r="F293" s="17"/>
      <c r="G293" s="17"/>
      <c r="H293" s="121"/>
      <c r="I293" s="121"/>
      <c r="J293" s="145"/>
    </row>
    <row r="294" spans="1:10" ht="15.95" customHeight="1" x14ac:dyDescent="0.2">
      <c r="A294" s="13"/>
      <c r="B294" s="13"/>
      <c r="C294" s="96"/>
      <c r="D294" s="38"/>
      <c r="E294" s="17"/>
      <c r="F294" s="17"/>
      <c r="G294" s="17"/>
      <c r="H294" s="121"/>
      <c r="I294" s="121"/>
      <c r="J294" s="145"/>
    </row>
    <row r="295" spans="1:10" ht="15.95" customHeight="1" x14ac:dyDescent="0.2">
      <c r="A295" s="13"/>
      <c r="B295" s="13"/>
      <c r="C295" s="96"/>
      <c r="D295" s="38"/>
      <c r="E295" s="17"/>
      <c r="F295" s="17"/>
      <c r="G295" s="17"/>
      <c r="H295" s="121"/>
      <c r="I295" s="121"/>
      <c r="J295" s="145"/>
    </row>
    <row r="296" spans="1:10" ht="15.95" customHeight="1" x14ac:dyDescent="0.2">
      <c r="A296" s="13"/>
      <c r="B296" s="13"/>
      <c r="C296" s="96"/>
      <c r="D296" s="38"/>
      <c r="E296" s="17"/>
      <c r="F296" s="17"/>
      <c r="G296" s="17"/>
      <c r="H296" s="121"/>
      <c r="I296" s="121"/>
      <c r="J296" s="145"/>
    </row>
    <row r="297" spans="1:10" ht="15.95" customHeight="1" x14ac:dyDescent="0.2">
      <c r="A297" s="13"/>
      <c r="B297" s="13"/>
      <c r="C297" s="96"/>
      <c r="D297" s="38"/>
      <c r="E297" s="17"/>
      <c r="F297" s="17"/>
      <c r="G297" s="17"/>
      <c r="H297" s="121"/>
      <c r="I297" s="121"/>
      <c r="J297" s="145"/>
    </row>
    <row r="298" spans="1:10" ht="15.95" customHeight="1" x14ac:dyDescent="0.2">
      <c r="A298" s="13"/>
      <c r="B298" s="13"/>
      <c r="C298" s="96"/>
      <c r="D298" s="38"/>
      <c r="E298" s="17"/>
      <c r="F298" s="17"/>
      <c r="G298" s="17"/>
      <c r="H298" s="121"/>
      <c r="I298" s="121"/>
      <c r="J298" s="145"/>
    </row>
    <row r="299" spans="1:10" ht="15.95" customHeight="1" x14ac:dyDescent="0.2">
      <c r="A299" s="13"/>
      <c r="B299" s="13"/>
      <c r="C299" s="96"/>
      <c r="D299" s="38"/>
      <c r="E299" s="17"/>
      <c r="F299" s="17"/>
      <c r="G299" s="17"/>
      <c r="H299" s="121"/>
      <c r="I299" s="121"/>
      <c r="J299" s="145"/>
    </row>
    <row r="300" spans="1:10" ht="15.95" customHeight="1" x14ac:dyDescent="0.2">
      <c r="A300" s="13"/>
      <c r="B300" s="13"/>
      <c r="C300" s="96"/>
      <c r="D300" s="38"/>
      <c r="E300" s="17"/>
      <c r="F300" s="17"/>
      <c r="G300" s="17"/>
      <c r="H300" s="121"/>
      <c r="I300" s="121"/>
      <c r="J300" s="145"/>
    </row>
    <row r="301" spans="1:10" ht="15.95" customHeight="1" x14ac:dyDescent="0.2">
      <c r="A301" s="13"/>
      <c r="B301" s="13"/>
      <c r="C301" s="96"/>
      <c r="D301" s="38"/>
      <c r="E301" s="17"/>
      <c r="F301" s="17"/>
      <c r="G301" s="17"/>
      <c r="H301" s="121"/>
      <c r="I301" s="121"/>
      <c r="J301" s="145"/>
    </row>
    <row r="302" spans="1:10" ht="15.95" customHeight="1" x14ac:dyDescent="0.2">
      <c r="A302" s="13"/>
      <c r="B302" s="13"/>
      <c r="C302" s="96"/>
      <c r="D302" s="38"/>
      <c r="E302" s="17"/>
      <c r="F302" s="17"/>
      <c r="G302" s="17"/>
      <c r="H302" s="121"/>
      <c r="I302" s="121"/>
      <c r="J302" s="145"/>
    </row>
    <row r="303" spans="1:10" ht="15.95" customHeight="1" x14ac:dyDescent="0.2">
      <c r="A303" s="13"/>
      <c r="B303" s="13"/>
      <c r="C303" s="96"/>
      <c r="D303" s="38"/>
      <c r="E303" s="17"/>
      <c r="F303" s="17"/>
      <c r="G303" s="17"/>
      <c r="H303" s="121"/>
      <c r="I303" s="121"/>
      <c r="J303" s="145"/>
    </row>
    <row r="304" spans="1:10" ht="15.95" customHeight="1" x14ac:dyDescent="0.2">
      <c r="A304" s="13"/>
      <c r="B304" s="13"/>
      <c r="C304" s="96"/>
      <c r="D304" s="38"/>
      <c r="E304" s="17"/>
      <c r="F304" s="17"/>
      <c r="G304" s="17"/>
      <c r="H304" s="121"/>
      <c r="I304" s="121"/>
      <c r="J304" s="145"/>
    </row>
    <row r="305" spans="1:10" ht="15.95" customHeight="1" x14ac:dyDescent="0.2">
      <c r="A305" s="13"/>
      <c r="B305" s="13"/>
      <c r="C305" s="96"/>
      <c r="D305" s="38"/>
      <c r="E305" s="17"/>
      <c r="F305" s="17"/>
      <c r="G305" s="17"/>
      <c r="H305" s="121"/>
      <c r="I305" s="121"/>
      <c r="J305" s="145"/>
    </row>
    <row r="306" spans="1:10" ht="20.100000000000001" customHeight="1" x14ac:dyDescent="0.2">
      <c r="A306" s="163" t="s">
        <v>0</v>
      </c>
      <c r="B306" s="164" t="s">
        <v>14</v>
      </c>
      <c r="C306" s="138"/>
      <c r="D306" s="138"/>
      <c r="E306" s="139"/>
      <c r="F306" s="139"/>
      <c r="G306" s="139"/>
      <c r="H306" s="139"/>
      <c r="I306" s="139">
        <f>SUM(I285:I305)</f>
        <v>10635257.174822904</v>
      </c>
      <c r="J306" s="140"/>
    </row>
  </sheetData>
  <mergeCells count="9">
    <mergeCell ref="G2:I2"/>
    <mergeCell ref="J5:J6"/>
    <mergeCell ref="H4:I4"/>
    <mergeCell ref="E5:F5"/>
    <mergeCell ref="G5:H5"/>
    <mergeCell ref="A5:A6"/>
    <mergeCell ref="B5:B6"/>
    <mergeCell ref="C5:C6"/>
    <mergeCell ref="D5:D6"/>
  </mergeCells>
  <printOptions horizontalCentered="1"/>
  <pageMargins left="0.51181102362204722" right="0.59055118110236227" top="0.35433070866141736" bottom="0.27559055118110237" header="0.31496062992125984" footer="0.31496062992125984"/>
  <pageSetup paperSize="9" scale="97" orientation="landscape" horizontalDpi="360" verticalDpi="360" r:id="rId1"/>
  <headerFooter>
    <oddHeader>&amp;R&amp;"TH Niramit AS,ธรรมดา"&amp;14ปร4หน้าที่&amp;P/12</oddHeader>
  </headerFooter>
  <rowBreaks count="11" manualBreakCount="11">
    <brk id="30" max="16383" man="1"/>
    <brk id="54" max="9" man="1"/>
    <brk id="78" max="9" man="1"/>
    <brk id="103" max="9" man="1"/>
    <brk id="128" max="9" man="1"/>
    <brk id="153" max="9" man="1"/>
    <brk id="178" max="9" man="1"/>
    <brk id="209" max="9" man="1"/>
    <brk id="234" max="9" man="1"/>
    <brk id="259" max="9" man="1"/>
    <brk id="28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124"/>
  <sheetViews>
    <sheetView view="pageBreakPreview" topLeftCell="A97" zoomScale="140" zoomScaleNormal="100" zoomScaleSheetLayoutView="140" workbookViewId="0">
      <selection activeCell="C95" sqref="C95"/>
    </sheetView>
  </sheetViews>
  <sheetFormatPr defaultColWidth="8.85546875" defaultRowHeight="18.75" x14ac:dyDescent="0.2"/>
  <cols>
    <col min="1" max="1" width="5" style="170" customWidth="1"/>
    <col min="2" max="2" width="4" style="169" customWidth="1"/>
    <col min="3" max="3" width="75.5703125" style="170" customWidth="1"/>
    <col min="4" max="4" width="11.42578125" style="1" bestFit="1" customWidth="1"/>
    <col min="5" max="16384" width="8.85546875" style="1"/>
  </cols>
  <sheetData>
    <row r="4" spans="1:3" ht="15" customHeight="1" x14ac:dyDescent="0.2">
      <c r="A4" s="1"/>
      <c r="B4" s="166"/>
      <c r="C4" s="167" t="s">
        <v>317</v>
      </c>
    </row>
    <row r="5" spans="1:3" ht="15" customHeight="1" x14ac:dyDescent="0.2">
      <c r="A5" s="1"/>
      <c r="B5" s="166"/>
      <c r="C5" s="167" t="s">
        <v>318</v>
      </c>
    </row>
    <row r="6" spans="1:3" ht="15" customHeight="1" x14ac:dyDescent="0.2">
      <c r="A6" s="1"/>
      <c r="B6" s="166"/>
      <c r="C6" s="167" t="s">
        <v>402</v>
      </c>
    </row>
    <row r="7" spans="1:3" ht="15" customHeight="1" x14ac:dyDescent="0.2">
      <c r="A7" s="166" t="s">
        <v>40</v>
      </c>
      <c r="B7" s="168">
        <v>1</v>
      </c>
      <c r="C7" s="169" t="s">
        <v>386</v>
      </c>
    </row>
    <row r="8" spans="1:3" ht="15" customHeight="1" x14ac:dyDescent="0.2">
      <c r="C8" s="171" t="s">
        <v>291</v>
      </c>
    </row>
    <row r="9" spans="1:3" ht="15" customHeight="1" x14ac:dyDescent="0.2">
      <c r="C9" s="171" t="s">
        <v>319</v>
      </c>
    </row>
    <row r="10" spans="1:3" ht="15" customHeight="1" x14ac:dyDescent="0.2">
      <c r="C10" s="172" t="s">
        <v>387</v>
      </c>
    </row>
    <row r="11" spans="1:3" ht="15" customHeight="1" x14ac:dyDescent="0.2">
      <c r="A11" s="166" t="s">
        <v>40</v>
      </c>
      <c r="B11" s="168">
        <v>2</v>
      </c>
      <c r="C11" s="169" t="s">
        <v>388</v>
      </c>
    </row>
    <row r="12" spans="1:3" ht="15" customHeight="1" x14ac:dyDescent="0.2">
      <c r="C12" s="171" t="s">
        <v>292</v>
      </c>
    </row>
    <row r="13" spans="1:3" ht="15" customHeight="1" x14ac:dyDescent="0.2">
      <c r="C13" s="171" t="s">
        <v>181</v>
      </c>
    </row>
    <row r="14" spans="1:3" ht="15" customHeight="1" x14ac:dyDescent="0.2">
      <c r="C14" s="171" t="s">
        <v>180</v>
      </c>
    </row>
    <row r="15" spans="1:3" ht="15" customHeight="1" x14ac:dyDescent="0.2">
      <c r="C15" s="172" t="s">
        <v>389</v>
      </c>
    </row>
    <row r="16" spans="1:3" ht="15" customHeight="1" x14ac:dyDescent="0.2">
      <c r="A16" s="166" t="s">
        <v>40</v>
      </c>
      <c r="B16" s="168">
        <v>3</v>
      </c>
      <c r="C16" s="169" t="s">
        <v>388</v>
      </c>
    </row>
    <row r="17" spans="1:3" ht="15" customHeight="1" x14ac:dyDescent="0.2">
      <c r="C17" s="171" t="s">
        <v>276</v>
      </c>
    </row>
    <row r="18" spans="1:3" ht="15" customHeight="1" x14ac:dyDescent="0.2">
      <c r="C18" s="171" t="s">
        <v>277</v>
      </c>
    </row>
    <row r="19" spans="1:3" ht="15" customHeight="1" x14ac:dyDescent="0.2">
      <c r="A19" s="170" t="s">
        <v>0</v>
      </c>
      <c r="B19" s="169" t="s">
        <v>0</v>
      </c>
      <c r="C19" s="171" t="s">
        <v>182</v>
      </c>
    </row>
    <row r="20" spans="1:3" ht="15" customHeight="1" x14ac:dyDescent="0.2">
      <c r="C20" s="172" t="s">
        <v>389</v>
      </c>
    </row>
    <row r="21" spans="1:3" ht="15" customHeight="1" x14ac:dyDescent="0.2">
      <c r="A21" s="166" t="s">
        <v>40</v>
      </c>
      <c r="B21" s="168">
        <v>4</v>
      </c>
      <c r="C21" s="169" t="s">
        <v>388</v>
      </c>
    </row>
    <row r="22" spans="1:3" ht="15" customHeight="1" x14ac:dyDescent="0.2">
      <c r="C22" s="171" t="s">
        <v>279</v>
      </c>
    </row>
    <row r="23" spans="1:3" ht="15" customHeight="1" x14ac:dyDescent="0.2">
      <c r="C23" s="171" t="s">
        <v>278</v>
      </c>
    </row>
    <row r="24" spans="1:3" ht="15" customHeight="1" x14ac:dyDescent="0.2">
      <c r="C24" s="171" t="s">
        <v>183</v>
      </c>
    </row>
    <row r="25" spans="1:3" ht="15" customHeight="1" x14ac:dyDescent="0.2">
      <c r="C25" s="172" t="s">
        <v>389</v>
      </c>
    </row>
    <row r="26" spans="1:3" ht="15" customHeight="1" x14ac:dyDescent="0.2">
      <c r="A26" s="166" t="s">
        <v>40</v>
      </c>
      <c r="B26" s="168">
        <v>5</v>
      </c>
      <c r="C26" s="169" t="s">
        <v>390</v>
      </c>
    </row>
    <row r="27" spans="1:3" ht="15" customHeight="1" x14ac:dyDescent="0.2">
      <c r="C27" s="171" t="s">
        <v>280</v>
      </c>
    </row>
    <row r="28" spans="1:3" ht="15" customHeight="1" x14ac:dyDescent="0.2">
      <c r="C28" s="171" t="s">
        <v>281</v>
      </c>
    </row>
    <row r="29" spans="1:3" ht="15" customHeight="1" x14ac:dyDescent="0.2">
      <c r="C29" s="171" t="s">
        <v>37</v>
      </c>
    </row>
    <row r="30" spans="1:3" ht="15" customHeight="1" x14ac:dyDescent="0.2">
      <c r="C30" s="170" t="s">
        <v>293</v>
      </c>
    </row>
    <row r="31" spans="1:3" ht="15" customHeight="1" x14ac:dyDescent="0.2">
      <c r="C31" s="171" t="s">
        <v>184</v>
      </c>
    </row>
    <row r="32" spans="1:3" ht="15" customHeight="1" x14ac:dyDescent="0.2">
      <c r="C32" s="172" t="s">
        <v>389</v>
      </c>
    </row>
    <row r="33" spans="1:3" ht="15" customHeight="1" x14ac:dyDescent="0.2">
      <c r="A33" s="166" t="s">
        <v>40</v>
      </c>
      <c r="B33" s="168">
        <v>6</v>
      </c>
      <c r="C33" s="169" t="s">
        <v>390</v>
      </c>
    </row>
    <row r="34" spans="1:3" ht="15" customHeight="1" x14ac:dyDescent="0.2">
      <c r="C34" s="171" t="s">
        <v>282</v>
      </c>
    </row>
    <row r="35" spans="1:3" ht="15" customHeight="1" x14ac:dyDescent="0.2">
      <c r="C35" s="171" t="s">
        <v>37</v>
      </c>
    </row>
    <row r="36" spans="1:3" ht="15" customHeight="1" x14ac:dyDescent="0.2">
      <c r="C36" s="170" t="s">
        <v>294</v>
      </c>
    </row>
    <row r="37" spans="1:3" ht="15" customHeight="1" x14ac:dyDescent="0.2">
      <c r="C37" s="172" t="s">
        <v>389</v>
      </c>
    </row>
    <row r="38" spans="1:3" ht="15" customHeight="1" x14ac:dyDescent="0.2">
      <c r="A38" s="166" t="s">
        <v>40</v>
      </c>
      <c r="B38" s="173">
        <v>7</v>
      </c>
      <c r="C38" s="169" t="s">
        <v>390</v>
      </c>
    </row>
    <row r="39" spans="1:3" ht="15" customHeight="1" x14ac:dyDescent="0.2">
      <c r="C39" s="171" t="s">
        <v>320</v>
      </c>
    </row>
    <row r="40" spans="1:3" ht="15" customHeight="1" x14ac:dyDescent="0.2">
      <c r="C40" s="171" t="s">
        <v>37</v>
      </c>
    </row>
    <row r="41" spans="1:3" ht="15" customHeight="1" x14ac:dyDescent="0.2">
      <c r="C41" s="170" t="s">
        <v>321</v>
      </c>
    </row>
    <row r="42" spans="1:3" ht="15" customHeight="1" x14ac:dyDescent="0.2">
      <c r="C42" s="171" t="s">
        <v>322</v>
      </c>
    </row>
    <row r="43" spans="1:3" ht="15" customHeight="1" x14ac:dyDescent="0.2">
      <c r="C43" s="171" t="s">
        <v>323</v>
      </c>
    </row>
    <row r="44" spans="1:3" ht="15" customHeight="1" x14ac:dyDescent="0.2">
      <c r="C44" s="172" t="s">
        <v>391</v>
      </c>
    </row>
    <row r="45" spans="1:3" ht="15" customHeight="1" x14ac:dyDescent="0.2">
      <c r="A45" s="166" t="s">
        <v>40</v>
      </c>
      <c r="B45" s="173">
        <v>8</v>
      </c>
      <c r="C45" s="169" t="s">
        <v>392</v>
      </c>
    </row>
    <row r="46" spans="1:3" ht="15" customHeight="1" x14ac:dyDescent="0.2">
      <c r="C46" s="171" t="s">
        <v>324</v>
      </c>
    </row>
    <row r="47" spans="1:3" ht="15" customHeight="1" x14ac:dyDescent="0.2">
      <c r="C47" s="171" t="s">
        <v>307</v>
      </c>
    </row>
    <row r="48" spans="1:3" ht="15" customHeight="1" x14ac:dyDescent="0.2">
      <c r="C48" s="171" t="s">
        <v>37</v>
      </c>
    </row>
    <row r="49" spans="1:3" ht="15" customHeight="1" x14ac:dyDescent="0.2">
      <c r="C49" s="170" t="s">
        <v>283</v>
      </c>
    </row>
    <row r="50" spans="1:3" ht="15" customHeight="1" x14ac:dyDescent="0.2">
      <c r="C50" s="171" t="s">
        <v>100</v>
      </c>
    </row>
    <row r="51" spans="1:3" ht="15" customHeight="1" x14ac:dyDescent="0.2">
      <c r="C51" s="171" t="s">
        <v>82</v>
      </c>
    </row>
    <row r="52" spans="1:3" ht="15" customHeight="1" x14ac:dyDescent="0.2">
      <c r="C52" s="172" t="s">
        <v>391</v>
      </c>
    </row>
    <row r="53" spans="1:3" ht="15" customHeight="1" x14ac:dyDescent="0.2">
      <c r="A53" s="166" t="s">
        <v>40</v>
      </c>
      <c r="B53" s="173">
        <v>9</v>
      </c>
      <c r="C53" s="169" t="s">
        <v>393</v>
      </c>
    </row>
    <row r="54" spans="1:3" ht="15" customHeight="1" x14ac:dyDescent="0.2">
      <c r="C54" s="171" t="s">
        <v>325</v>
      </c>
    </row>
    <row r="55" spans="1:3" ht="15" customHeight="1" x14ac:dyDescent="0.2">
      <c r="C55" s="171" t="s">
        <v>308</v>
      </c>
    </row>
    <row r="56" spans="1:3" ht="15" customHeight="1" x14ac:dyDescent="0.2">
      <c r="C56" s="171" t="s">
        <v>285</v>
      </c>
    </row>
    <row r="57" spans="1:3" ht="15" customHeight="1" x14ac:dyDescent="0.2">
      <c r="C57" s="171" t="s">
        <v>326</v>
      </c>
    </row>
    <row r="58" spans="1:3" ht="15" customHeight="1" x14ac:dyDescent="0.2">
      <c r="C58" s="171" t="s">
        <v>327</v>
      </c>
    </row>
    <row r="59" spans="1:3" ht="15" customHeight="1" x14ac:dyDescent="0.2">
      <c r="C59" s="171" t="s">
        <v>328</v>
      </c>
    </row>
    <row r="60" spans="1:3" ht="15" customHeight="1" x14ac:dyDescent="0.2">
      <c r="C60" s="171" t="s">
        <v>329</v>
      </c>
    </row>
    <row r="61" spans="1:3" ht="15" customHeight="1" x14ac:dyDescent="0.2">
      <c r="C61" s="171" t="s">
        <v>330</v>
      </c>
    </row>
    <row r="62" spans="1:3" ht="15" customHeight="1" x14ac:dyDescent="0.2">
      <c r="C62" s="174" t="s">
        <v>331</v>
      </c>
    </row>
    <row r="63" spans="1:3" ht="15" customHeight="1" x14ac:dyDescent="0.2">
      <c r="C63" s="171" t="s">
        <v>332</v>
      </c>
    </row>
    <row r="64" spans="1:3" ht="15" customHeight="1" x14ac:dyDescent="0.2">
      <c r="C64" s="172" t="s">
        <v>391</v>
      </c>
    </row>
    <row r="65" spans="1:3" ht="15" customHeight="1" x14ac:dyDescent="0.2">
      <c r="A65" s="166" t="s">
        <v>40</v>
      </c>
      <c r="B65" s="173">
        <v>10</v>
      </c>
      <c r="C65" s="169" t="s">
        <v>393</v>
      </c>
    </row>
    <row r="66" spans="1:3" ht="15" customHeight="1" x14ac:dyDescent="0.2">
      <c r="C66" s="171" t="s">
        <v>333</v>
      </c>
    </row>
    <row r="67" spans="1:3" ht="15" customHeight="1" x14ac:dyDescent="0.2">
      <c r="C67" s="171" t="s">
        <v>286</v>
      </c>
    </row>
    <row r="68" spans="1:3" ht="15" customHeight="1" x14ac:dyDescent="0.2">
      <c r="C68" s="171" t="s">
        <v>334</v>
      </c>
    </row>
    <row r="69" spans="1:3" ht="15" customHeight="1" x14ac:dyDescent="0.2">
      <c r="C69" s="171" t="s">
        <v>335</v>
      </c>
    </row>
    <row r="70" spans="1:3" ht="15" customHeight="1" x14ac:dyDescent="0.2">
      <c r="C70" s="171" t="s">
        <v>284</v>
      </c>
    </row>
    <row r="71" spans="1:3" ht="15" customHeight="1" x14ac:dyDescent="0.2">
      <c r="C71" s="171" t="s">
        <v>336</v>
      </c>
    </row>
    <row r="72" spans="1:3" ht="15" customHeight="1" x14ac:dyDescent="0.2">
      <c r="C72" s="171" t="s">
        <v>337</v>
      </c>
    </row>
    <row r="73" spans="1:3" ht="15" customHeight="1" x14ac:dyDescent="0.2">
      <c r="C73" s="171" t="s">
        <v>83</v>
      </c>
    </row>
    <row r="74" spans="1:3" ht="15" customHeight="1" x14ac:dyDescent="0.2">
      <c r="C74" s="171" t="s">
        <v>187</v>
      </c>
    </row>
    <row r="75" spans="1:3" ht="15" customHeight="1" x14ac:dyDescent="0.2">
      <c r="C75" s="171" t="s">
        <v>338</v>
      </c>
    </row>
    <row r="76" spans="1:3" ht="15" customHeight="1" x14ac:dyDescent="0.2">
      <c r="C76" s="171" t="s">
        <v>287</v>
      </c>
    </row>
    <row r="77" spans="1:3" ht="15" customHeight="1" x14ac:dyDescent="0.2">
      <c r="C77" s="172" t="s">
        <v>391</v>
      </c>
    </row>
    <row r="78" spans="1:3" ht="15" customHeight="1" x14ac:dyDescent="0.2">
      <c r="A78" s="166" t="s">
        <v>40</v>
      </c>
      <c r="B78" s="173">
        <v>11</v>
      </c>
      <c r="C78" s="169" t="s">
        <v>394</v>
      </c>
    </row>
    <row r="79" spans="1:3" ht="15" customHeight="1" x14ac:dyDescent="0.2">
      <c r="C79" s="171" t="s">
        <v>339</v>
      </c>
    </row>
    <row r="80" spans="1:3" ht="15" customHeight="1" x14ac:dyDescent="0.2">
      <c r="C80" s="171" t="s">
        <v>185</v>
      </c>
    </row>
    <row r="81" spans="1:4" ht="15" customHeight="1" x14ac:dyDescent="0.2">
      <c r="C81" s="171" t="s">
        <v>290</v>
      </c>
    </row>
    <row r="82" spans="1:4" ht="15" customHeight="1" x14ac:dyDescent="0.2">
      <c r="C82" s="171" t="s">
        <v>289</v>
      </c>
    </row>
    <row r="83" spans="1:4" ht="15" customHeight="1" x14ac:dyDescent="0.2">
      <c r="C83" s="171" t="s">
        <v>295</v>
      </c>
    </row>
    <row r="84" spans="1:4" ht="15" customHeight="1" x14ac:dyDescent="0.2">
      <c r="C84" s="171" t="s">
        <v>288</v>
      </c>
    </row>
    <row r="85" spans="1:4" ht="15" customHeight="1" x14ac:dyDescent="0.2">
      <c r="C85" s="172" t="s">
        <v>391</v>
      </c>
    </row>
    <row r="86" spans="1:4" ht="15" customHeight="1" x14ac:dyDescent="0.2">
      <c r="A86" s="166" t="s">
        <v>40</v>
      </c>
      <c r="B86" s="173">
        <v>12</v>
      </c>
      <c r="C86" s="169" t="s">
        <v>395</v>
      </c>
    </row>
    <row r="87" spans="1:4" ht="15" customHeight="1" x14ac:dyDescent="0.2">
      <c r="C87" s="171" t="s">
        <v>340</v>
      </c>
    </row>
    <row r="88" spans="1:4" ht="15" customHeight="1" x14ac:dyDescent="0.2">
      <c r="C88" s="171" t="s">
        <v>84</v>
      </c>
    </row>
    <row r="89" spans="1:4" ht="15" customHeight="1" x14ac:dyDescent="0.2">
      <c r="C89" s="171" t="s">
        <v>341</v>
      </c>
    </row>
    <row r="90" spans="1:4" ht="15" customHeight="1" x14ac:dyDescent="0.2">
      <c r="C90" s="171" t="s">
        <v>41</v>
      </c>
    </row>
    <row r="91" spans="1:4" ht="15" customHeight="1" x14ac:dyDescent="0.2">
      <c r="C91" s="171" t="s">
        <v>42</v>
      </c>
    </row>
    <row r="92" spans="1:4" ht="15" customHeight="1" x14ac:dyDescent="0.2">
      <c r="C92" s="171" t="s">
        <v>43</v>
      </c>
    </row>
    <row r="93" spans="1:4" ht="15" customHeight="1" x14ac:dyDescent="0.2">
      <c r="C93" s="170" t="s">
        <v>39</v>
      </c>
    </row>
    <row r="94" spans="1:4" ht="15" customHeight="1" x14ac:dyDescent="0.2">
      <c r="C94" s="172" t="s">
        <v>389</v>
      </c>
    </row>
    <row r="95" spans="1:4" ht="15" customHeight="1" x14ac:dyDescent="0.2">
      <c r="C95" s="175" t="s">
        <v>396</v>
      </c>
      <c r="D95" s="176"/>
    </row>
    <row r="96" spans="1:4" ht="15" customHeight="1" x14ac:dyDescent="0.2">
      <c r="B96" s="170"/>
      <c r="C96" s="177"/>
    </row>
    <row r="97" spans="1:3" ht="15" customHeight="1" x14ac:dyDescent="0.2">
      <c r="B97" s="170"/>
      <c r="C97" s="178"/>
    </row>
    <row r="98" spans="1:3" ht="15" customHeight="1" x14ac:dyDescent="0.2">
      <c r="B98" s="170"/>
      <c r="C98" s="179"/>
    </row>
    <row r="99" spans="1:3" ht="15" customHeight="1" x14ac:dyDescent="0.2">
      <c r="C99" s="180"/>
    </row>
    <row r="100" spans="1:3" ht="15" customHeight="1" x14ac:dyDescent="0.2">
      <c r="C100" s="171"/>
    </row>
    <row r="101" spans="1:3" ht="15" customHeight="1" x14ac:dyDescent="0.2">
      <c r="C101" s="180"/>
    </row>
    <row r="104" spans="1:3" ht="15" customHeight="1" x14ac:dyDescent="0.2"/>
    <row r="105" spans="1:3" ht="15" customHeight="1" x14ac:dyDescent="0.2">
      <c r="C105" s="1"/>
    </row>
    <row r="106" spans="1:3" ht="15" customHeight="1" x14ac:dyDescent="0.2"/>
    <row r="107" spans="1:3" ht="15" customHeight="1" x14ac:dyDescent="0.2">
      <c r="A107" s="166"/>
      <c r="B107" s="173"/>
      <c r="C107" s="169"/>
    </row>
    <row r="119" spans="2:3" ht="15" customHeight="1" x14ac:dyDescent="0.2">
      <c r="C119" s="172"/>
    </row>
    <row r="120" spans="2:3" ht="15" customHeight="1" x14ac:dyDescent="0.2">
      <c r="B120" s="170"/>
      <c r="C120" s="175"/>
    </row>
    <row r="121" spans="2:3" ht="15" customHeight="1" x14ac:dyDescent="0.2">
      <c r="B121" s="170"/>
      <c r="C121" s="169"/>
    </row>
    <row r="122" spans="2:3" ht="15" customHeight="1" x14ac:dyDescent="0.2">
      <c r="C122" s="171"/>
    </row>
    <row r="123" spans="2:3" ht="15" customHeight="1" x14ac:dyDescent="0.2">
      <c r="B123" s="170"/>
      <c r="C123" s="181"/>
    </row>
    <row r="124" spans="2:3" ht="15" customHeight="1" x14ac:dyDescent="0.2">
      <c r="B124" s="170"/>
      <c r="C124" s="181"/>
    </row>
  </sheetData>
  <phoneticPr fontId="3" type="noConversion"/>
  <pageMargins left="0.75" right="0.6" top="0.24" bottom="0.28999999999999998" header="0.26" footer="0.31"/>
  <pageSetup paperSize="9" orientation="portrait" r:id="rId1"/>
  <headerFooter alignWithMargins="0"/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8"/>
  <sheetViews>
    <sheetView workbookViewId="0">
      <selection activeCell="F27" sqref="F27"/>
    </sheetView>
  </sheetViews>
  <sheetFormatPr defaultColWidth="8.85546875" defaultRowHeight="16.350000000000001" customHeight="1" x14ac:dyDescent="0.2"/>
  <cols>
    <col min="1" max="1" width="8.85546875" style="185"/>
    <col min="2" max="4" width="18.5703125" style="185" customWidth="1"/>
    <col min="5" max="5" width="12.5703125" style="185" customWidth="1"/>
    <col min="6" max="6" width="16.5703125" style="185" customWidth="1"/>
    <col min="7" max="16384" width="8.85546875" style="185"/>
  </cols>
  <sheetData>
    <row r="1" spans="2:6" ht="12.75" x14ac:dyDescent="0.2">
      <c r="B1" s="182" t="s">
        <v>221</v>
      </c>
      <c r="C1" s="183"/>
      <c r="D1" s="183" t="s">
        <v>222</v>
      </c>
      <c r="E1" s="184" t="s">
        <v>223</v>
      </c>
    </row>
    <row r="2" spans="2:6" ht="12.75" x14ac:dyDescent="0.2">
      <c r="B2" s="186"/>
      <c r="C2" s="187"/>
      <c r="D2" s="183" t="s">
        <v>224</v>
      </c>
      <c r="E2" s="184" t="s">
        <v>225</v>
      </c>
    </row>
    <row r="3" spans="2:6" ht="12.75" x14ac:dyDescent="0.2"/>
    <row r="4" spans="2:6" ht="18.75" x14ac:dyDescent="0.2">
      <c r="D4" s="188" t="s">
        <v>226</v>
      </c>
      <c r="E4" s="189"/>
      <c r="F4" s="190" t="s">
        <v>227</v>
      </c>
    </row>
    <row r="5" spans="2:6" ht="12.75" x14ac:dyDescent="0.2">
      <c r="C5" s="183" t="s">
        <v>228</v>
      </c>
      <c r="D5" s="191">
        <v>1.2611000000000001</v>
      </c>
      <c r="E5" s="189"/>
      <c r="F5" s="185" t="s">
        <v>228</v>
      </c>
    </row>
    <row r="6" spans="2:6" ht="12.75" x14ac:dyDescent="0.2">
      <c r="C6" s="183" t="s">
        <v>229</v>
      </c>
      <c r="D6" s="192">
        <v>1.296</v>
      </c>
      <c r="F6" s="185" t="s">
        <v>229</v>
      </c>
    </row>
    <row r="7" spans="2:6" ht="12.75" x14ac:dyDescent="0.2">
      <c r="C7" s="183" t="s">
        <v>230</v>
      </c>
      <c r="D7" s="183">
        <f xml:space="preserve">  D6 - D5</f>
        <v>3.4899999999999931E-2</v>
      </c>
    </row>
    <row r="8" spans="2:6" ht="12.75" x14ac:dyDescent="0.2">
      <c r="C8" s="183" t="s">
        <v>231</v>
      </c>
      <c r="D8" s="193">
        <f>ปร4ไม่เข็มตอก!H19</f>
        <v>0</v>
      </c>
      <c r="F8" s="185" t="s">
        <v>231</v>
      </c>
    </row>
    <row r="9" spans="2:6" ht="12.75" x14ac:dyDescent="0.2">
      <c r="C9" s="183" t="s">
        <v>232</v>
      </c>
      <c r="D9" s="194">
        <v>15000000</v>
      </c>
      <c r="F9" s="185" t="s">
        <v>232</v>
      </c>
    </row>
    <row r="10" spans="2:6" ht="12.75" x14ac:dyDescent="0.2">
      <c r="C10" s="183" t="s">
        <v>233</v>
      </c>
      <c r="D10" s="194">
        <v>10000000</v>
      </c>
      <c r="F10" s="185" t="s">
        <v>233</v>
      </c>
    </row>
    <row r="11" spans="2:6" ht="12.75" x14ac:dyDescent="0.2">
      <c r="C11" s="183" t="s">
        <v>234</v>
      </c>
      <c r="D11" s="195">
        <f xml:space="preserve"> D9 - D8</f>
        <v>15000000</v>
      </c>
      <c r="E11" s="196">
        <f>D7*D11</f>
        <v>523499.99999999895</v>
      </c>
      <c r="F11" s="183">
        <f>E11/D13</f>
        <v>0.10469999999999979</v>
      </c>
    </row>
    <row r="12" spans="2:6" ht="12.75" x14ac:dyDescent="0.2">
      <c r="C12" s="183" t="s">
        <v>235</v>
      </c>
      <c r="D12" s="195">
        <f xml:space="preserve"> D8 - D10</f>
        <v>-10000000</v>
      </c>
      <c r="E12" s="196">
        <f>D7*D12</f>
        <v>-348999.9999999993</v>
      </c>
      <c r="F12" s="183">
        <f>E12/D13</f>
        <v>-6.9799999999999862E-2</v>
      </c>
    </row>
    <row r="13" spans="2:6" ht="12.75" x14ac:dyDescent="0.2">
      <c r="C13" s="183" t="s">
        <v>236</v>
      </c>
      <c r="D13" s="195">
        <f xml:space="preserve"> D9 - D10</f>
        <v>5000000</v>
      </c>
      <c r="E13" s="189"/>
      <c r="F13" s="197"/>
    </row>
    <row r="14" spans="2:6" ht="12.75" x14ac:dyDescent="0.2">
      <c r="C14" s="183"/>
      <c r="D14" s="183"/>
    </row>
    <row r="15" spans="2:6" ht="12.75" x14ac:dyDescent="0.2">
      <c r="C15" s="184" t="s">
        <v>237</v>
      </c>
      <c r="D15" s="198">
        <f>D5+F11</f>
        <v>1.3657999999999999</v>
      </c>
    </row>
    <row r="16" spans="2:6" ht="12.75" x14ac:dyDescent="0.2">
      <c r="C16" s="184" t="s">
        <v>238</v>
      </c>
      <c r="D16" s="198">
        <f>D6-F12</f>
        <v>1.3657999999999999</v>
      </c>
    </row>
    <row r="18" spans="3:4" ht="12.75" x14ac:dyDescent="0.2">
      <c r="C18" s="199" t="s">
        <v>239</v>
      </c>
      <c r="D18" s="199" t="s">
        <v>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69"/>
  <sheetViews>
    <sheetView view="pageBreakPreview" topLeftCell="A3" zoomScaleNormal="100" zoomScaleSheetLayoutView="100" workbookViewId="0">
      <selection activeCell="E22" sqref="E22"/>
    </sheetView>
  </sheetViews>
  <sheetFormatPr defaultColWidth="18.7109375" defaultRowHeight="18.75" x14ac:dyDescent="0.3"/>
  <cols>
    <col min="1" max="1" width="6.42578125" style="202" customWidth="1"/>
    <col min="2" max="2" width="22.7109375" style="202" customWidth="1"/>
    <col min="3" max="3" width="29.28515625" style="202" customWidth="1"/>
    <col min="4" max="4" width="32.28515625" style="202" customWidth="1"/>
    <col min="5" max="5" width="41.5703125" style="202" customWidth="1"/>
    <col min="6" max="6" width="30.85546875" style="202" customWidth="1"/>
    <col min="7" max="7" width="33.7109375" style="202" customWidth="1"/>
    <col min="8" max="16384" width="18.7109375" style="202"/>
  </cols>
  <sheetData>
    <row r="1" spans="2:7" ht="19.5" thickBot="1" x14ac:dyDescent="0.35">
      <c r="B1" s="200" t="s">
        <v>353</v>
      </c>
      <c r="C1" s="201"/>
      <c r="D1" s="201"/>
      <c r="E1" s="201"/>
      <c r="F1" s="201"/>
      <c r="G1" s="201"/>
    </row>
    <row r="2" spans="2:7" ht="19.5" thickBot="1" x14ac:dyDescent="0.35">
      <c r="B2" s="258" t="s">
        <v>354</v>
      </c>
      <c r="C2" s="259"/>
      <c r="D2" s="259"/>
      <c r="E2" s="259"/>
      <c r="F2" s="260" t="s">
        <v>355</v>
      </c>
      <c r="G2" s="261"/>
    </row>
    <row r="3" spans="2:7" x14ac:dyDescent="0.3">
      <c r="B3" s="203" t="s">
        <v>356</v>
      </c>
      <c r="C3" s="204"/>
      <c r="D3" s="204"/>
      <c r="E3" s="205"/>
      <c r="F3" s="206" t="s">
        <v>357</v>
      </c>
      <c r="G3" s="207">
        <v>0</v>
      </c>
    </row>
    <row r="4" spans="2:7" x14ac:dyDescent="0.3">
      <c r="B4" s="262" t="s">
        <v>358</v>
      </c>
      <c r="C4" s="263"/>
      <c r="D4" s="263"/>
      <c r="E4" s="208"/>
      <c r="F4" s="206" t="s">
        <v>359</v>
      </c>
      <c r="G4" s="207">
        <v>0</v>
      </c>
    </row>
    <row r="5" spans="2:7" x14ac:dyDescent="0.3">
      <c r="B5" s="209" t="s">
        <v>360</v>
      </c>
      <c r="C5" s="210"/>
      <c r="D5" s="211" t="e">
        <f>#REF!</f>
        <v>#REF!</v>
      </c>
      <c r="E5" s="208" t="s">
        <v>361</v>
      </c>
      <c r="F5" s="206" t="s">
        <v>362</v>
      </c>
      <c r="G5" s="212">
        <v>7.0000000000000007E-2</v>
      </c>
    </row>
    <row r="6" spans="2:7" x14ac:dyDescent="0.3">
      <c r="B6" s="213" t="s">
        <v>363</v>
      </c>
      <c r="C6" s="264" t="s">
        <v>397</v>
      </c>
      <c r="D6" s="264"/>
      <c r="E6" s="208"/>
      <c r="F6" s="206" t="s">
        <v>364</v>
      </c>
      <c r="G6" s="207">
        <v>7.0000000000000007E-2</v>
      </c>
    </row>
    <row r="7" spans="2:7" ht="19.5" thickBot="1" x14ac:dyDescent="0.35">
      <c r="B7" s="214"/>
      <c r="C7" s="210"/>
      <c r="D7" s="210"/>
      <c r="E7" s="208"/>
      <c r="F7" s="215"/>
      <c r="G7" s="216"/>
    </row>
    <row r="8" spans="2:7" ht="19.5" thickTop="1" x14ac:dyDescent="0.3">
      <c r="B8" s="217" t="s">
        <v>365</v>
      </c>
      <c r="C8" s="218">
        <f>IF(C9&lt;499999,500000,VLOOKUP(C9,factor_table,1,TRUE))</f>
        <v>10000000</v>
      </c>
      <c r="D8" s="219" t="s">
        <v>366</v>
      </c>
      <c r="E8" s="208"/>
      <c r="F8" s="220" t="s">
        <v>367</v>
      </c>
      <c r="G8" s="221" t="s">
        <v>33</v>
      </c>
    </row>
    <row r="9" spans="2:7" ht="19.5" thickBot="1" x14ac:dyDescent="0.35">
      <c r="B9" s="222" t="s">
        <v>368</v>
      </c>
      <c r="C9" s="223">
        <f>ปร4ไม่เข็มตอก!I30</f>
        <v>10635257.174822899</v>
      </c>
      <c r="D9" s="210" t="s">
        <v>369</v>
      </c>
      <c r="E9" s="208"/>
      <c r="F9" s="224" t="s">
        <v>370</v>
      </c>
      <c r="G9" s="225"/>
    </row>
    <row r="10" spans="2:7" ht="19.5" thickTop="1" x14ac:dyDescent="0.3">
      <c r="B10" s="226" t="s">
        <v>371</v>
      </c>
      <c r="C10" s="227">
        <f>IF(C9&gt;500000001,500000001,INDEX(factor_table,MATCH(C8,factor_table,0)+1,1))</f>
        <v>15000000</v>
      </c>
      <c r="D10" s="228" t="s">
        <v>372</v>
      </c>
      <c r="E10" s="208"/>
      <c r="F10" s="229">
        <v>500000</v>
      </c>
      <c r="G10" s="230">
        <v>1.3090999999999999</v>
      </c>
    </row>
    <row r="11" spans="2:7" x14ac:dyDescent="0.3">
      <c r="B11" s="214"/>
      <c r="C11" s="210"/>
      <c r="D11" s="210"/>
      <c r="E11" s="208"/>
      <c r="F11" s="229">
        <v>1000000</v>
      </c>
      <c r="G11" s="231">
        <v>1.3067</v>
      </c>
    </row>
    <row r="12" spans="2:7" x14ac:dyDescent="0.3">
      <c r="B12" s="232" t="s">
        <v>373</v>
      </c>
      <c r="C12" s="233">
        <f>VLOOKUP(C8,$F$10:$G$33,2,FALSE)</f>
        <v>1.296</v>
      </c>
      <c r="D12" s="210" t="s">
        <v>374</v>
      </c>
      <c r="E12" s="208"/>
      <c r="F12" s="229">
        <v>2000000</v>
      </c>
      <c r="G12" s="234">
        <v>1.3050999999999999</v>
      </c>
    </row>
    <row r="13" spans="2:7" ht="19.5" thickBot="1" x14ac:dyDescent="0.35">
      <c r="B13" s="232" t="s">
        <v>375</v>
      </c>
      <c r="C13" s="233">
        <f>VLOOKUP(C10,$F$10:$G$33,2,FALSE)</f>
        <v>1.2611000000000001</v>
      </c>
      <c r="D13" s="210" t="s">
        <v>376</v>
      </c>
      <c r="E13" s="208"/>
      <c r="F13" s="229">
        <v>5000000</v>
      </c>
      <c r="G13" s="234">
        <v>1.302</v>
      </c>
    </row>
    <row r="14" spans="2:7" ht="20.25" thickTop="1" thickBot="1" x14ac:dyDescent="0.35">
      <c r="B14" s="222" t="s">
        <v>363</v>
      </c>
      <c r="C14" s="235">
        <f>ROUND(C12-(((C12-C13)*(C9-C8))/(C10-C8)),4)</f>
        <v>1.2916000000000001</v>
      </c>
      <c r="D14" s="236" t="s">
        <v>377</v>
      </c>
      <c r="E14" s="208"/>
      <c r="F14" s="229">
        <v>10000000</v>
      </c>
      <c r="G14" s="234">
        <v>1.296</v>
      </c>
    </row>
    <row r="15" spans="2:7" ht="19.5" thickTop="1" x14ac:dyDescent="0.3">
      <c r="B15" s="214"/>
      <c r="C15" s="210"/>
      <c r="D15" s="236"/>
      <c r="E15" s="208"/>
      <c r="F15" s="229">
        <v>15000000</v>
      </c>
      <c r="G15" s="234">
        <v>1.2611000000000001</v>
      </c>
    </row>
    <row r="16" spans="2:7" x14ac:dyDescent="0.3">
      <c r="B16" s="232" t="s">
        <v>378</v>
      </c>
      <c r="C16" s="237">
        <f>C9*C14</f>
        <v>13736498.167001257</v>
      </c>
      <c r="D16" s="210"/>
      <c r="E16" s="208"/>
      <c r="F16" s="229">
        <v>20000000</v>
      </c>
      <c r="G16" s="234">
        <v>1.2535000000000001</v>
      </c>
    </row>
    <row r="17" spans="2:7" x14ac:dyDescent="0.3">
      <c r="B17" s="265" t="s">
        <v>0</v>
      </c>
      <c r="C17" s="266"/>
      <c r="D17" s="266"/>
      <c r="E17" s="267"/>
      <c r="F17" s="229">
        <v>25000000</v>
      </c>
      <c r="G17" s="234">
        <v>1.2264999999999999</v>
      </c>
    </row>
    <row r="18" spans="2:7" x14ac:dyDescent="0.3">
      <c r="B18" s="214"/>
      <c r="C18" s="210"/>
      <c r="D18" s="210"/>
      <c r="E18" s="208"/>
      <c r="F18" s="229">
        <v>30000000</v>
      </c>
      <c r="G18" s="234">
        <v>1.2181</v>
      </c>
    </row>
    <row r="19" spans="2:7" x14ac:dyDescent="0.3">
      <c r="B19" s="214"/>
      <c r="C19" s="210"/>
      <c r="D19" s="210"/>
      <c r="E19" s="208"/>
      <c r="F19" s="229">
        <v>40000000</v>
      </c>
      <c r="G19" s="234">
        <v>1.2177</v>
      </c>
    </row>
    <row r="20" spans="2:7" x14ac:dyDescent="0.3">
      <c r="B20" s="214"/>
      <c r="C20" s="219" t="s">
        <v>0</v>
      </c>
      <c r="D20" s="210"/>
      <c r="E20" s="208"/>
      <c r="F20" s="229">
        <v>50000000</v>
      </c>
      <c r="G20" s="234">
        <v>1.2176</v>
      </c>
    </row>
    <row r="21" spans="2:7" x14ac:dyDescent="0.3">
      <c r="B21" s="214"/>
      <c r="C21" s="210" t="s">
        <v>0</v>
      </c>
      <c r="D21" s="210"/>
      <c r="E21" s="208"/>
      <c r="F21" s="229">
        <v>60000000</v>
      </c>
      <c r="G21" s="234">
        <v>1.2078</v>
      </c>
    </row>
    <row r="22" spans="2:7" x14ac:dyDescent="0.3">
      <c r="B22" s="214"/>
      <c r="C22" s="210" t="s">
        <v>0</v>
      </c>
      <c r="D22" s="210"/>
      <c r="E22" s="208"/>
      <c r="F22" s="229">
        <v>70000000</v>
      </c>
      <c r="G22" s="234">
        <v>1.2067000000000001</v>
      </c>
    </row>
    <row r="23" spans="2:7" x14ac:dyDescent="0.3">
      <c r="B23" s="238"/>
      <c r="C23" s="239" t="s">
        <v>0</v>
      </c>
      <c r="D23" s="236"/>
      <c r="E23" s="208"/>
      <c r="F23" s="229">
        <v>80000000</v>
      </c>
      <c r="G23" s="234">
        <v>1.2067000000000001</v>
      </c>
    </row>
    <row r="24" spans="2:7" x14ac:dyDescent="0.3">
      <c r="B24" s="214"/>
      <c r="C24" s="210" t="s">
        <v>0</v>
      </c>
      <c r="D24" s="210"/>
      <c r="E24" s="208"/>
      <c r="F24" s="229">
        <v>90000000</v>
      </c>
      <c r="G24" s="234">
        <v>1.2065999999999999</v>
      </c>
    </row>
    <row r="25" spans="2:7" x14ac:dyDescent="0.3">
      <c r="B25" s="214"/>
      <c r="C25" s="210"/>
      <c r="D25" s="210"/>
      <c r="E25" s="240"/>
      <c r="F25" s="229">
        <v>100000000</v>
      </c>
      <c r="G25" s="234">
        <v>1.2065999999999999</v>
      </c>
    </row>
    <row r="26" spans="2:7" x14ac:dyDescent="0.3">
      <c r="B26" s="214"/>
      <c r="C26" s="210"/>
      <c r="D26" s="210"/>
      <c r="E26" s="208"/>
      <c r="F26" s="229">
        <v>150000000</v>
      </c>
      <c r="G26" s="234">
        <v>1.2039</v>
      </c>
    </row>
    <row r="27" spans="2:7" x14ac:dyDescent="0.3">
      <c r="B27" s="214"/>
      <c r="C27" s="210"/>
      <c r="D27" s="210"/>
      <c r="E27" s="241" t="s">
        <v>0</v>
      </c>
      <c r="F27" s="229">
        <v>200000000</v>
      </c>
      <c r="G27" s="234">
        <v>1.2039</v>
      </c>
    </row>
    <row r="28" spans="2:7" x14ac:dyDescent="0.3">
      <c r="B28" s="214"/>
      <c r="C28" s="210"/>
      <c r="D28" s="210"/>
      <c r="E28" s="208"/>
      <c r="F28" s="229">
        <v>250000000</v>
      </c>
      <c r="G28" s="234">
        <v>1.2031000000000001</v>
      </c>
    </row>
    <row r="29" spans="2:7" x14ac:dyDescent="0.3">
      <c r="B29" s="214"/>
      <c r="C29" s="210"/>
      <c r="D29" s="210"/>
      <c r="E29" s="240"/>
      <c r="F29" s="229">
        <v>300000000</v>
      </c>
      <c r="G29" s="234">
        <v>1.1969000000000001</v>
      </c>
    </row>
    <row r="30" spans="2:7" x14ac:dyDescent="0.3">
      <c r="B30" s="214"/>
      <c r="C30" s="210"/>
      <c r="D30" s="210"/>
      <c r="E30" s="208"/>
      <c r="F30" s="229">
        <v>350000000</v>
      </c>
      <c r="G30" s="234">
        <v>1.1883999999999999</v>
      </c>
    </row>
    <row r="31" spans="2:7" x14ac:dyDescent="0.3">
      <c r="B31" s="214"/>
      <c r="C31" s="210"/>
      <c r="D31" s="210"/>
      <c r="E31" s="240"/>
      <c r="F31" s="229">
        <v>400000000</v>
      </c>
      <c r="G31" s="234">
        <v>1.1877</v>
      </c>
    </row>
    <row r="32" spans="2:7" x14ac:dyDescent="0.3">
      <c r="B32" s="214"/>
      <c r="C32" s="210"/>
      <c r="D32" s="210"/>
      <c r="E32" s="208"/>
      <c r="F32" s="229">
        <v>500000000</v>
      </c>
      <c r="G32" s="234">
        <v>1.1871</v>
      </c>
    </row>
    <row r="33" spans="2:7" x14ac:dyDescent="0.3">
      <c r="B33" s="242"/>
      <c r="C33" s="243"/>
      <c r="D33" s="243"/>
      <c r="E33" s="244"/>
      <c r="F33" s="245">
        <v>500000001</v>
      </c>
      <c r="G33" s="234">
        <v>1.1805000000000001</v>
      </c>
    </row>
    <row r="34" spans="2:7" x14ac:dyDescent="0.3">
      <c r="B34" s="201"/>
      <c r="C34" s="201"/>
      <c r="D34" s="201"/>
      <c r="E34" s="201"/>
      <c r="F34" s="201"/>
      <c r="G34" s="246" t="s">
        <v>0</v>
      </c>
    </row>
    <row r="53" spans="6:10" x14ac:dyDescent="0.3">
      <c r="G53" s="201"/>
      <c r="H53" s="201"/>
      <c r="I53" s="201"/>
      <c r="J53" s="201"/>
    </row>
    <row r="64" spans="6:10" x14ac:dyDescent="0.3">
      <c r="F64" s="201"/>
      <c r="G64" s="201"/>
      <c r="H64" s="247"/>
      <c r="I64" s="247"/>
      <c r="J64" s="247"/>
    </row>
    <row r="65" spans="8:10" x14ac:dyDescent="0.3">
      <c r="H65" s="247"/>
      <c r="I65" s="247"/>
      <c r="J65" s="247"/>
    </row>
    <row r="66" spans="8:10" x14ac:dyDescent="0.3">
      <c r="H66" s="247"/>
      <c r="I66" s="247"/>
      <c r="J66" s="247"/>
    </row>
    <row r="67" spans="8:10" x14ac:dyDescent="0.3">
      <c r="H67" s="247"/>
      <c r="I67" s="247"/>
      <c r="J67" s="247"/>
    </row>
    <row r="68" spans="8:10" x14ac:dyDescent="0.3">
      <c r="H68" s="247"/>
      <c r="I68" s="247"/>
      <c r="J68" s="247"/>
    </row>
    <row r="69" spans="8:10" x14ac:dyDescent="0.3">
      <c r="H69" s="247"/>
      <c r="I69" s="247"/>
      <c r="J69" s="247"/>
    </row>
  </sheetData>
  <mergeCells count="5">
    <mergeCell ref="B2:E2"/>
    <mergeCell ref="F2:G2"/>
    <mergeCell ref="B4:D4"/>
    <mergeCell ref="C6:D6"/>
    <mergeCell ref="B17:E17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ปร4ไม่เข็มตอก</vt:lpstr>
      <vt:lpstr>งวดงานเข็ม</vt:lpstr>
      <vt:lpstr>factor F</vt:lpstr>
      <vt:lpstr>ตาราง FACTOR F</vt:lpstr>
      <vt:lpstr>'ตาราง FACTOR F'!factor_table</vt:lpstr>
      <vt:lpstr>งวดงานเข็ม!Print_Area</vt:lpstr>
      <vt:lpstr>ปร4ไม่เข็มตอก!Print_Area</vt:lpstr>
      <vt:lpstr>ปร4ไม่เข็มตอก!Print_Titles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แฟลต66KB01</dc:title>
  <dc:creator>ARAN</dc:creator>
  <cp:lastModifiedBy>Wantanee Kongkwamsaard</cp:lastModifiedBy>
  <cp:lastPrinted>2024-12-18T07:43:57Z</cp:lastPrinted>
  <dcterms:created xsi:type="dcterms:W3CDTF">2007-07-16T13:36:28Z</dcterms:created>
  <dcterms:modified xsi:type="dcterms:W3CDTF">2024-12-26T09:15:31Z</dcterms:modified>
</cp:coreProperties>
</file>